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/>
  <xr:revisionPtr revIDLastSave="63" documentId="13_ncr:1_{33D4B176-0E86-4D29-9194-CE3305EA21A5}" xr6:coauthVersionLast="47" xr6:coauthVersionMax="47" xr10:uidLastSave="{986E095F-20B0-4EBC-8122-E40290BBFC68}"/>
  <bookViews>
    <workbookView xWindow="-23148" yWindow="-108" windowWidth="23256" windowHeight="12720" xr2:uid="{00000000-000D-0000-FFFF-FFFF00000000}"/>
  </bookViews>
  <sheets>
    <sheet name="Rekapitulace stavby" sheetId="1" r:id="rId1"/>
    <sheet name="VRN - Vedlejší a ostatní ..." sheetId="2" r:id="rId2"/>
    <sheet name="SO-101a - Komunikace" sheetId="3" r:id="rId3"/>
    <sheet name="SO-101b - Sanace - pláně ..." sheetId="4" r:id="rId4"/>
    <sheet name="SO-301 - Splašková kanali..." sheetId="5" r:id="rId5"/>
    <sheet name="SO-302 - Přípojky kanalizace" sheetId="6" r:id="rId6"/>
    <sheet name="SO-303 - Vodovod" sheetId="7" r:id="rId7"/>
    <sheet name="SO-304 - Vodovodní přípojky" sheetId="8" r:id="rId8"/>
    <sheet name="SO-801 - Sadové úpravy" sheetId="10" r:id="rId9"/>
  </sheets>
  <definedNames>
    <definedName name="_xlnm._FilterDatabase" localSheetId="2" hidden="1">'SO-101a - Komunikace'!$C$127:$K$182</definedName>
    <definedName name="_xlnm._FilterDatabase" localSheetId="3" hidden="1">'SO-101b - Sanace - pláně ...'!$C$124:$K$142</definedName>
    <definedName name="_xlnm._FilterDatabase" localSheetId="4" hidden="1">'SO-301 - Splašková kanali...'!$C$126:$K$253</definedName>
    <definedName name="_xlnm._FilterDatabase" localSheetId="5" hidden="1">'SO-302 - Přípojky kanalizace'!$C$125:$K$181</definedName>
    <definedName name="_xlnm._FilterDatabase" localSheetId="6" hidden="1">'SO-303 - Vodovod'!$C$127:$K$254</definedName>
    <definedName name="_xlnm._FilterDatabase" localSheetId="7" hidden="1">'SO-304 - Vodovodní přípojky'!$C$124:$K$195</definedName>
    <definedName name="_xlnm._FilterDatabase" localSheetId="8" hidden="1">'SO-801 - Sadové úpravy'!$C$123:$K$136</definedName>
    <definedName name="_xlnm._FilterDatabase" localSheetId="1" hidden="1">'VRN - Vedlejší a ostatní ...'!$C$121:$K$142</definedName>
    <definedName name="_xlnm.Print_Titles" localSheetId="0">'Rekapitulace stavby'!$92:$92</definedName>
    <definedName name="_xlnm.Print_Titles" localSheetId="2">'SO-101a - Komunikace'!$127:$127</definedName>
    <definedName name="_xlnm.Print_Titles" localSheetId="3">'SO-101b - Sanace - pláně ...'!$124:$124</definedName>
    <definedName name="_xlnm.Print_Titles" localSheetId="4">'SO-301 - Splašková kanali...'!$126:$126</definedName>
    <definedName name="_xlnm.Print_Titles" localSheetId="5">'SO-302 - Přípojky kanalizace'!$125:$125</definedName>
    <definedName name="_xlnm.Print_Titles" localSheetId="6">'SO-303 - Vodovod'!$127:$127</definedName>
    <definedName name="_xlnm.Print_Titles" localSheetId="7">'SO-304 - Vodovodní přípojky'!$124:$124</definedName>
    <definedName name="_xlnm.Print_Titles" localSheetId="8">'SO-801 - Sadové úpravy'!$123:$123</definedName>
    <definedName name="_xlnm.Print_Titles" localSheetId="1">'VRN - Vedlejší a ostatní ...'!$121:$121</definedName>
    <definedName name="_xlnm.Print_Area" localSheetId="0">'Rekapitulace stavby'!$D$4:$AO$76,'Rekapitulace stavby'!$C$82:$AQ$107</definedName>
    <definedName name="_xlnm.Print_Area" localSheetId="2">'SO-101a - Komunikace'!$C$4:$J$76,'SO-101a - Komunikace'!$C$82:$J$107,'SO-101a - Komunikace'!$C$113:$K$182</definedName>
    <definedName name="_xlnm.Print_Area" localSheetId="3">'SO-101b - Sanace - pláně ...'!$C$4:$J$76,'SO-101b - Sanace - pláně ...'!$C$82:$J$104,'SO-101b - Sanace - pláně ...'!$C$110:$K$142</definedName>
    <definedName name="_xlnm.Print_Area" localSheetId="4">'SO-301 - Splašková kanali...'!$C$4:$J$76,'SO-301 - Splašková kanali...'!$C$82:$J$106,'SO-301 - Splašková kanali...'!$C$112:$K$253</definedName>
    <definedName name="_xlnm.Print_Area" localSheetId="5">'SO-302 - Přípojky kanalizace'!$C$4:$J$76,'SO-302 - Přípojky kanalizace'!$C$82:$J$105,'SO-302 - Přípojky kanalizace'!$C$111:$K$181</definedName>
    <definedName name="_xlnm.Print_Area" localSheetId="6">'SO-303 - Vodovod'!$C$4:$J$76,'SO-303 - Vodovod'!$C$82:$J$107,'SO-303 - Vodovod'!$C$113:$K$254</definedName>
    <definedName name="_xlnm.Print_Area" localSheetId="7">'SO-304 - Vodovodní přípojky'!$C$4:$J$76,'SO-304 - Vodovodní přípojky'!$C$82:$J$104,'SO-304 - Vodovodní přípojky'!$C$110:$K$195</definedName>
    <definedName name="_xlnm.Print_Area" localSheetId="8">'SO-801 - Sadové úpravy'!$C$4:$J$76,'SO-801 - Sadové úpravy'!$C$82:$J$103,'SO-801 - Sadové úpravy'!$C$109:$K$136</definedName>
    <definedName name="_xlnm.Print_Area" localSheetId="1">'VRN - Vedlejší a ostatní ...'!$C$4:$J$76,'VRN - Vedlejší a ostatní ...'!$C$82:$J$101,'VRN - Vedlejší a ostatní ...'!$C$107:$K$142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1" i="4" l="1"/>
  <c r="BE141" i="4" s="1"/>
  <c r="P141" i="4"/>
  <c r="R141" i="4"/>
  <c r="T141" i="4"/>
  <c r="BF141" i="4"/>
  <c r="BG141" i="4"/>
  <c r="BH141" i="4"/>
  <c r="BI141" i="4"/>
  <c r="BK141" i="4"/>
  <c r="J39" i="10"/>
  <c r="J38" i="10"/>
  <c r="AY106" i="1" s="1"/>
  <c r="J37" i="10"/>
  <c r="AX106" i="1"/>
  <c r="BI135" i="10"/>
  <c r="BH135" i="10"/>
  <c r="BG135" i="10"/>
  <c r="BF135" i="10"/>
  <c r="T135" i="10"/>
  <c r="R135" i="10"/>
  <c r="P135" i="10"/>
  <c r="BI133" i="10"/>
  <c r="BH133" i="10"/>
  <c r="BG133" i="10"/>
  <c r="BF133" i="10"/>
  <c r="T133" i="10"/>
  <c r="R133" i="10"/>
  <c r="P133" i="10"/>
  <c r="BI130" i="10"/>
  <c r="BH130" i="10"/>
  <c r="BG130" i="10"/>
  <c r="BF130" i="10"/>
  <c r="T130" i="10"/>
  <c r="R130" i="10"/>
  <c r="P130" i="10"/>
  <c r="BI127" i="10"/>
  <c r="BH127" i="10"/>
  <c r="BG127" i="10"/>
  <c r="BF127" i="10"/>
  <c r="T127" i="10"/>
  <c r="R127" i="10"/>
  <c r="P127" i="10"/>
  <c r="J120" i="10"/>
  <c r="F120" i="10"/>
  <c r="F118" i="10"/>
  <c r="E116" i="10"/>
  <c r="J93" i="10"/>
  <c r="F93" i="10"/>
  <c r="F91" i="10"/>
  <c r="E89" i="10"/>
  <c r="J26" i="10"/>
  <c r="E26" i="10"/>
  <c r="J94" i="10" s="1"/>
  <c r="J25" i="10"/>
  <c r="J20" i="10"/>
  <c r="E20" i="10"/>
  <c r="F121" i="10" s="1"/>
  <c r="J19" i="10"/>
  <c r="J14" i="10"/>
  <c r="J91" i="10" s="1"/>
  <c r="E7" i="10"/>
  <c r="E112" i="10" s="1"/>
  <c r="J39" i="8"/>
  <c r="J38" i="8"/>
  <c r="AY104" i="1"/>
  <c r="J37" i="8"/>
  <c r="AX104" i="1"/>
  <c r="BI194" i="8"/>
  <c r="BH194" i="8"/>
  <c r="BG194" i="8"/>
  <c r="BF194" i="8"/>
  <c r="T194" i="8"/>
  <c r="T193" i="8"/>
  <c r="R194" i="8"/>
  <c r="R193" i="8"/>
  <c r="P194" i="8"/>
  <c r="P193" i="8"/>
  <c r="BI191" i="8"/>
  <c r="BH191" i="8"/>
  <c r="BG191" i="8"/>
  <c r="BF191" i="8"/>
  <c r="T191" i="8"/>
  <c r="R191" i="8"/>
  <c r="P191" i="8"/>
  <c r="BI188" i="8"/>
  <c r="BH188" i="8"/>
  <c r="BG188" i="8"/>
  <c r="BF188" i="8"/>
  <c r="T188" i="8"/>
  <c r="R188" i="8"/>
  <c r="P188" i="8"/>
  <c r="BI187" i="8"/>
  <c r="BH187" i="8"/>
  <c r="BG187" i="8"/>
  <c r="BF187" i="8"/>
  <c r="T187" i="8"/>
  <c r="R187" i="8"/>
  <c r="P187" i="8"/>
  <c r="BI185" i="8"/>
  <c r="BH185" i="8"/>
  <c r="BG185" i="8"/>
  <c r="BF185" i="8"/>
  <c r="T185" i="8"/>
  <c r="R185" i="8"/>
  <c r="P185" i="8"/>
  <c r="BI183" i="8"/>
  <c r="BH183" i="8"/>
  <c r="BG183" i="8"/>
  <c r="BF183" i="8"/>
  <c r="T183" i="8"/>
  <c r="R183" i="8"/>
  <c r="P183" i="8"/>
  <c r="BI181" i="8"/>
  <c r="BH181" i="8"/>
  <c r="BG181" i="8"/>
  <c r="BF181" i="8"/>
  <c r="T181" i="8"/>
  <c r="R181" i="8"/>
  <c r="P181" i="8"/>
  <c r="BI179" i="8"/>
  <c r="BH179" i="8"/>
  <c r="BG179" i="8"/>
  <c r="BF179" i="8"/>
  <c r="T179" i="8"/>
  <c r="R179" i="8"/>
  <c r="P179" i="8"/>
  <c r="BI177" i="8"/>
  <c r="BH177" i="8"/>
  <c r="BG177" i="8"/>
  <c r="BF177" i="8"/>
  <c r="T177" i="8"/>
  <c r="R177" i="8"/>
  <c r="P177" i="8"/>
  <c r="BI176" i="8"/>
  <c r="BH176" i="8"/>
  <c r="BG176" i="8"/>
  <c r="BF176" i="8"/>
  <c r="T176" i="8"/>
  <c r="R176" i="8"/>
  <c r="P176" i="8"/>
  <c r="BI174" i="8"/>
  <c r="BH174" i="8"/>
  <c r="BG174" i="8"/>
  <c r="BF174" i="8"/>
  <c r="T174" i="8"/>
  <c r="R174" i="8"/>
  <c r="P174" i="8"/>
  <c r="BI172" i="8"/>
  <c r="BH172" i="8"/>
  <c r="BG172" i="8"/>
  <c r="BF172" i="8"/>
  <c r="T172" i="8"/>
  <c r="R172" i="8"/>
  <c r="P172" i="8"/>
  <c r="BI170" i="8"/>
  <c r="BH170" i="8"/>
  <c r="BG170" i="8"/>
  <c r="BF170" i="8"/>
  <c r="T170" i="8"/>
  <c r="R170" i="8"/>
  <c r="P170" i="8"/>
  <c r="BI168" i="8"/>
  <c r="BH168" i="8"/>
  <c r="BG168" i="8"/>
  <c r="BF168" i="8"/>
  <c r="T168" i="8"/>
  <c r="R168" i="8"/>
  <c r="P168" i="8"/>
  <c r="BI165" i="8"/>
  <c r="BH165" i="8"/>
  <c r="BG165" i="8"/>
  <c r="BF165" i="8"/>
  <c r="T165" i="8"/>
  <c r="R165" i="8"/>
  <c r="P165" i="8"/>
  <c r="BI162" i="8"/>
  <c r="BH162" i="8"/>
  <c r="BG162" i="8"/>
  <c r="BF162" i="8"/>
  <c r="T162" i="8"/>
  <c r="R162" i="8"/>
  <c r="P162" i="8"/>
  <c r="BI158" i="8"/>
  <c r="BH158" i="8"/>
  <c r="BG158" i="8"/>
  <c r="BF158" i="8"/>
  <c r="T158" i="8"/>
  <c r="T157" i="8" s="1"/>
  <c r="R158" i="8"/>
  <c r="R157" i="8"/>
  <c r="P158" i="8"/>
  <c r="P157" i="8" s="1"/>
  <c r="BI154" i="8"/>
  <c r="BH154" i="8"/>
  <c r="BG154" i="8"/>
  <c r="BF154" i="8"/>
  <c r="T154" i="8"/>
  <c r="R154" i="8"/>
  <c r="P154" i="8"/>
  <c r="BI151" i="8"/>
  <c r="BH151" i="8"/>
  <c r="BG151" i="8"/>
  <c r="BF151" i="8"/>
  <c r="T151" i="8"/>
  <c r="R151" i="8"/>
  <c r="P151" i="8"/>
  <c r="BI148" i="8"/>
  <c r="BH148" i="8"/>
  <c r="BG148" i="8"/>
  <c r="BF148" i="8"/>
  <c r="T148" i="8"/>
  <c r="R148" i="8"/>
  <c r="P148" i="8"/>
  <c r="BI145" i="8"/>
  <c r="BH145" i="8"/>
  <c r="BG145" i="8"/>
  <c r="BF145" i="8"/>
  <c r="T145" i="8"/>
  <c r="R145" i="8"/>
  <c r="P145" i="8"/>
  <c r="BI143" i="8"/>
  <c r="BH143" i="8"/>
  <c r="BG143" i="8"/>
  <c r="BF143" i="8"/>
  <c r="T143" i="8"/>
  <c r="R143" i="8"/>
  <c r="P143" i="8"/>
  <c r="BI140" i="8"/>
  <c r="BH140" i="8"/>
  <c r="BG140" i="8"/>
  <c r="BF140" i="8"/>
  <c r="T140" i="8"/>
  <c r="R140" i="8"/>
  <c r="P140" i="8"/>
  <c r="BI138" i="8"/>
  <c r="BH138" i="8"/>
  <c r="BG138" i="8"/>
  <c r="BF138" i="8"/>
  <c r="T138" i="8"/>
  <c r="R138" i="8"/>
  <c r="P138" i="8"/>
  <c r="BI135" i="8"/>
  <c r="BH135" i="8"/>
  <c r="BG135" i="8"/>
  <c r="BF135" i="8"/>
  <c r="T135" i="8"/>
  <c r="R135" i="8"/>
  <c r="P135" i="8"/>
  <c r="BI132" i="8"/>
  <c r="BH132" i="8"/>
  <c r="BG132" i="8"/>
  <c r="BF132" i="8"/>
  <c r="T132" i="8"/>
  <c r="R132" i="8"/>
  <c r="P132" i="8"/>
  <c r="BI128" i="8"/>
  <c r="BH128" i="8"/>
  <c r="BG128" i="8"/>
  <c r="BF128" i="8"/>
  <c r="T128" i="8"/>
  <c r="R128" i="8"/>
  <c r="P128" i="8"/>
  <c r="J121" i="8"/>
  <c r="F121" i="8"/>
  <c r="F119" i="8"/>
  <c r="E117" i="8"/>
  <c r="J93" i="8"/>
  <c r="F93" i="8"/>
  <c r="F91" i="8"/>
  <c r="E89" i="8"/>
  <c r="J26" i="8"/>
  <c r="E26" i="8"/>
  <c r="J94" i="8"/>
  <c r="J25" i="8"/>
  <c r="J20" i="8"/>
  <c r="E20" i="8"/>
  <c r="F122" i="8" s="1"/>
  <c r="J19" i="8"/>
  <c r="J14" i="8"/>
  <c r="J119" i="8" s="1"/>
  <c r="E7" i="8"/>
  <c r="E113" i="8" s="1"/>
  <c r="J39" i="7"/>
  <c r="J38" i="7"/>
  <c r="AY103" i="1"/>
  <c r="J37" i="7"/>
  <c r="AX103" i="1" s="1"/>
  <c r="BI252" i="7"/>
  <c r="BH252" i="7"/>
  <c r="BG252" i="7"/>
  <c r="BF252" i="7"/>
  <c r="T252" i="7"/>
  <c r="R252" i="7"/>
  <c r="P252" i="7"/>
  <c r="BI250" i="7"/>
  <c r="BH250" i="7"/>
  <c r="BG250" i="7"/>
  <c r="BF250" i="7"/>
  <c r="T250" i="7"/>
  <c r="R250" i="7"/>
  <c r="P250" i="7"/>
  <c r="BI247" i="7"/>
  <c r="BH247" i="7"/>
  <c r="BG247" i="7"/>
  <c r="BF247" i="7"/>
  <c r="T247" i="7"/>
  <c r="R247" i="7"/>
  <c r="P247" i="7"/>
  <c r="BI243" i="7"/>
  <c r="BH243" i="7"/>
  <c r="BG243" i="7"/>
  <c r="BF243" i="7"/>
  <c r="T243" i="7"/>
  <c r="R243" i="7"/>
  <c r="P243" i="7"/>
  <c r="BI241" i="7"/>
  <c r="BH241" i="7"/>
  <c r="BG241" i="7"/>
  <c r="BF241" i="7"/>
  <c r="T241" i="7"/>
  <c r="R241" i="7"/>
  <c r="P241" i="7"/>
  <c r="BI238" i="7"/>
  <c r="BH238" i="7"/>
  <c r="BG238" i="7"/>
  <c r="BF238" i="7"/>
  <c r="T238" i="7"/>
  <c r="R238" i="7"/>
  <c r="P238" i="7"/>
  <c r="BI236" i="7"/>
  <c r="BH236" i="7"/>
  <c r="BG236" i="7"/>
  <c r="BF236" i="7"/>
  <c r="T236" i="7"/>
  <c r="R236" i="7"/>
  <c r="P236" i="7"/>
  <c r="BI234" i="7"/>
  <c r="BH234" i="7"/>
  <c r="BG234" i="7"/>
  <c r="BF234" i="7"/>
  <c r="T234" i="7"/>
  <c r="R234" i="7"/>
  <c r="P234" i="7"/>
  <c r="BI231" i="7"/>
  <c r="BH231" i="7"/>
  <c r="BG231" i="7"/>
  <c r="BF231" i="7"/>
  <c r="T231" i="7"/>
  <c r="R231" i="7"/>
  <c r="P231" i="7"/>
  <c r="BI228" i="7"/>
  <c r="BH228" i="7"/>
  <c r="BG228" i="7"/>
  <c r="BF228" i="7"/>
  <c r="T228" i="7"/>
  <c r="R228" i="7"/>
  <c r="P228" i="7"/>
  <c r="BI227" i="7"/>
  <c r="BH227" i="7"/>
  <c r="BG227" i="7"/>
  <c r="BF227" i="7"/>
  <c r="T227" i="7"/>
  <c r="R227" i="7"/>
  <c r="P227" i="7"/>
  <c r="BI225" i="7"/>
  <c r="BH225" i="7"/>
  <c r="BG225" i="7"/>
  <c r="BF225" i="7"/>
  <c r="T225" i="7"/>
  <c r="R225" i="7"/>
  <c r="P225" i="7"/>
  <c r="BI224" i="7"/>
  <c r="BH224" i="7"/>
  <c r="BG224" i="7"/>
  <c r="BF224" i="7"/>
  <c r="T224" i="7"/>
  <c r="R224" i="7"/>
  <c r="P224" i="7"/>
  <c r="BI222" i="7"/>
  <c r="BH222" i="7"/>
  <c r="BG222" i="7"/>
  <c r="BF222" i="7"/>
  <c r="T222" i="7"/>
  <c r="R222" i="7"/>
  <c r="P222" i="7"/>
  <c r="BI220" i="7"/>
  <c r="BH220" i="7"/>
  <c r="BG220" i="7"/>
  <c r="BF220" i="7"/>
  <c r="T220" i="7"/>
  <c r="R220" i="7"/>
  <c r="P220" i="7"/>
  <c r="BI218" i="7"/>
  <c r="BH218" i="7"/>
  <c r="BG218" i="7"/>
  <c r="BF218" i="7"/>
  <c r="T218" i="7"/>
  <c r="R218" i="7"/>
  <c r="P218" i="7"/>
  <c r="BI216" i="7"/>
  <c r="BH216" i="7"/>
  <c r="BG216" i="7"/>
  <c r="BF216" i="7"/>
  <c r="T216" i="7"/>
  <c r="R216" i="7"/>
  <c r="P216" i="7"/>
  <c r="BI215" i="7"/>
  <c r="BH215" i="7"/>
  <c r="BG215" i="7"/>
  <c r="BF215" i="7"/>
  <c r="T215" i="7"/>
  <c r="R215" i="7"/>
  <c r="P215" i="7"/>
  <c r="BI213" i="7"/>
  <c r="BH213" i="7"/>
  <c r="BG213" i="7"/>
  <c r="BF213" i="7"/>
  <c r="T213" i="7"/>
  <c r="R213" i="7"/>
  <c r="P213" i="7"/>
  <c r="BI212" i="7"/>
  <c r="BH212" i="7"/>
  <c r="BG212" i="7"/>
  <c r="BF212" i="7"/>
  <c r="T212" i="7"/>
  <c r="R212" i="7"/>
  <c r="P212" i="7"/>
  <c r="BI210" i="7"/>
  <c r="BH210" i="7"/>
  <c r="BG210" i="7"/>
  <c r="BF210" i="7"/>
  <c r="T210" i="7"/>
  <c r="R210" i="7"/>
  <c r="P210" i="7"/>
  <c r="BI208" i="7"/>
  <c r="BH208" i="7"/>
  <c r="BG208" i="7"/>
  <c r="BF208" i="7"/>
  <c r="T208" i="7"/>
  <c r="R208" i="7"/>
  <c r="P208" i="7"/>
  <c r="BI205" i="7"/>
  <c r="BH205" i="7"/>
  <c r="BG205" i="7"/>
  <c r="BF205" i="7"/>
  <c r="T205" i="7"/>
  <c r="R205" i="7"/>
  <c r="P205" i="7"/>
  <c r="BI203" i="7"/>
  <c r="BH203" i="7"/>
  <c r="BG203" i="7"/>
  <c r="BF203" i="7"/>
  <c r="T203" i="7"/>
  <c r="R203" i="7"/>
  <c r="P203" i="7"/>
  <c r="BI202" i="7"/>
  <c r="BH202" i="7"/>
  <c r="BG202" i="7"/>
  <c r="BF202" i="7"/>
  <c r="T202" i="7"/>
  <c r="R202" i="7"/>
  <c r="P202" i="7"/>
  <c r="BI200" i="7"/>
  <c r="BH200" i="7"/>
  <c r="BG200" i="7"/>
  <c r="BF200" i="7"/>
  <c r="T200" i="7"/>
  <c r="R200" i="7"/>
  <c r="P200" i="7"/>
  <c r="BI198" i="7"/>
  <c r="BH198" i="7"/>
  <c r="BG198" i="7"/>
  <c r="BF198" i="7"/>
  <c r="T198" i="7"/>
  <c r="R198" i="7"/>
  <c r="P198" i="7"/>
  <c r="BI197" i="7"/>
  <c r="BH197" i="7"/>
  <c r="BG197" i="7"/>
  <c r="BF197" i="7"/>
  <c r="T197" i="7"/>
  <c r="R197" i="7"/>
  <c r="P197" i="7"/>
  <c r="BI195" i="7"/>
  <c r="BH195" i="7"/>
  <c r="BG195" i="7"/>
  <c r="BF195" i="7"/>
  <c r="T195" i="7"/>
  <c r="R195" i="7"/>
  <c r="P195" i="7"/>
  <c r="BI194" i="7"/>
  <c r="BH194" i="7"/>
  <c r="BG194" i="7"/>
  <c r="BF194" i="7"/>
  <c r="T194" i="7"/>
  <c r="R194" i="7"/>
  <c r="P194" i="7"/>
  <c r="BI191" i="7"/>
  <c r="BH191" i="7"/>
  <c r="BG191" i="7"/>
  <c r="BF191" i="7"/>
  <c r="T191" i="7"/>
  <c r="R191" i="7"/>
  <c r="P191" i="7"/>
  <c r="BI188" i="7"/>
  <c r="BH188" i="7"/>
  <c r="BG188" i="7"/>
  <c r="BF188" i="7"/>
  <c r="T188" i="7"/>
  <c r="R188" i="7"/>
  <c r="P188" i="7"/>
  <c r="BI186" i="7"/>
  <c r="BH186" i="7"/>
  <c r="BG186" i="7"/>
  <c r="BF186" i="7"/>
  <c r="T186" i="7"/>
  <c r="R186" i="7"/>
  <c r="P186" i="7"/>
  <c r="BI184" i="7"/>
  <c r="BH184" i="7"/>
  <c r="BG184" i="7"/>
  <c r="BF184" i="7"/>
  <c r="T184" i="7"/>
  <c r="R184" i="7"/>
  <c r="P184" i="7"/>
  <c r="BI182" i="7"/>
  <c r="BH182" i="7"/>
  <c r="BG182" i="7"/>
  <c r="BF182" i="7"/>
  <c r="T182" i="7"/>
  <c r="R182" i="7"/>
  <c r="P182" i="7"/>
  <c r="BI180" i="7"/>
  <c r="BH180" i="7"/>
  <c r="BG180" i="7"/>
  <c r="BF180" i="7"/>
  <c r="T180" i="7"/>
  <c r="R180" i="7"/>
  <c r="P180" i="7"/>
  <c r="BI177" i="7"/>
  <c r="BH177" i="7"/>
  <c r="BG177" i="7"/>
  <c r="BF177" i="7"/>
  <c r="T177" i="7"/>
  <c r="R177" i="7"/>
  <c r="P177" i="7"/>
  <c r="BI173" i="7"/>
  <c r="BH173" i="7"/>
  <c r="BG173" i="7"/>
  <c r="BF173" i="7"/>
  <c r="T173" i="7"/>
  <c r="T172" i="7"/>
  <c r="R173" i="7"/>
  <c r="R172" i="7" s="1"/>
  <c r="P173" i="7"/>
  <c r="P172" i="7"/>
  <c r="BI169" i="7"/>
  <c r="BH169" i="7"/>
  <c r="BG169" i="7"/>
  <c r="BF169" i="7"/>
  <c r="T169" i="7"/>
  <c r="R169" i="7"/>
  <c r="P169" i="7"/>
  <c r="BI166" i="7"/>
  <c r="BH166" i="7"/>
  <c r="BG166" i="7"/>
  <c r="BF166" i="7"/>
  <c r="T166" i="7"/>
  <c r="R166" i="7"/>
  <c r="P166" i="7"/>
  <c r="BI163" i="7"/>
  <c r="BH163" i="7"/>
  <c r="BG163" i="7"/>
  <c r="BF163" i="7"/>
  <c r="T163" i="7"/>
  <c r="R163" i="7"/>
  <c r="P163" i="7"/>
  <c r="BI160" i="7"/>
  <c r="BH160" i="7"/>
  <c r="BG160" i="7"/>
  <c r="BF160" i="7"/>
  <c r="T160" i="7"/>
  <c r="R160" i="7"/>
  <c r="P160" i="7"/>
  <c r="BI157" i="7"/>
  <c r="BH157" i="7"/>
  <c r="BG157" i="7"/>
  <c r="BF157" i="7"/>
  <c r="T157" i="7"/>
  <c r="R157" i="7"/>
  <c r="P157" i="7"/>
  <c r="BI155" i="7"/>
  <c r="BH155" i="7"/>
  <c r="BG155" i="7"/>
  <c r="BF155" i="7"/>
  <c r="T155" i="7"/>
  <c r="R155" i="7"/>
  <c r="P155" i="7"/>
  <c r="BI152" i="7"/>
  <c r="BH152" i="7"/>
  <c r="BG152" i="7"/>
  <c r="BF152" i="7"/>
  <c r="T152" i="7"/>
  <c r="R152" i="7"/>
  <c r="P152" i="7"/>
  <c r="BI150" i="7"/>
  <c r="BH150" i="7"/>
  <c r="BG150" i="7"/>
  <c r="BF150" i="7"/>
  <c r="T150" i="7"/>
  <c r="R150" i="7"/>
  <c r="P150" i="7"/>
  <c r="BI147" i="7"/>
  <c r="BH147" i="7"/>
  <c r="BG147" i="7"/>
  <c r="BF147" i="7"/>
  <c r="T147" i="7"/>
  <c r="R147" i="7"/>
  <c r="P147" i="7"/>
  <c r="BI143" i="7"/>
  <c r="BH143" i="7"/>
  <c r="BG143" i="7"/>
  <c r="BF143" i="7"/>
  <c r="T143" i="7"/>
  <c r="R143" i="7"/>
  <c r="P143" i="7"/>
  <c r="BI140" i="7"/>
  <c r="BH140" i="7"/>
  <c r="BG140" i="7"/>
  <c r="BF140" i="7"/>
  <c r="T140" i="7"/>
  <c r="R140" i="7"/>
  <c r="P140" i="7"/>
  <c r="BI137" i="7"/>
  <c r="BH137" i="7"/>
  <c r="BG137" i="7"/>
  <c r="BF137" i="7"/>
  <c r="T137" i="7"/>
  <c r="R137" i="7"/>
  <c r="P137" i="7"/>
  <c r="BI135" i="7"/>
  <c r="BH135" i="7"/>
  <c r="BG135" i="7"/>
  <c r="BF135" i="7"/>
  <c r="T135" i="7"/>
  <c r="R135" i="7"/>
  <c r="P135" i="7"/>
  <c r="BI133" i="7"/>
  <c r="BH133" i="7"/>
  <c r="BG133" i="7"/>
  <c r="BF133" i="7"/>
  <c r="T133" i="7"/>
  <c r="R133" i="7"/>
  <c r="P133" i="7"/>
  <c r="BI131" i="7"/>
  <c r="BH131" i="7"/>
  <c r="BG131" i="7"/>
  <c r="BF131" i="7"/>
  <c r="T131" i="7"/>
  <c r="R131" i="7"/>
  <c r="P131" i="7"/>
  <c r="J124" i="7"/>
  <c r="F124" i="7"/>
  <c r="F122" i="7"/>
  <c r="E120" i="7"/>
  <c r="J93" i="7"/>
  <c r="F93" i="7"/>
  <c r="F91" i="7"/>
  <c r="E89" i="7"/>
  <c r="J26" i="7"/>
  <c r="E26" i="7"/>
  <c r="J125" i="7" s="1"/>
  <c r="J25" i="7"/>
  <c r="J20" i="7"/>
  <c r="E20" i="7"/>
  <c r="F125" i="7" s="1"/>
  <c r="J19" i="7"/>
  <c r="J14" i="7"/>
  <c r="J122" i="7" s="1"/>
  <c r="E7" i="7"/>
  <c r="E116" i="7" s="1"/>
  <c r="J39" i="6"/>
  <c r="J38" i="6"/>
  <c r="AY102" i="1"/>
  <c r="J37" i="6"/>
  <c r="AX102" i="1"/>
  <c r="BI180" i="6"/>
  <c r="BH180" i="6"/>
  <c r="BG180" i="6"/>
  <c r="BF180" i="6"/>
  <c r="T180" i="6"/>
  <c r="T179" i="6"/>
  <c r="R180" i="6"/>
  <c r="R179" i="6"/>
  <c r="P180" i="6"/>
  <c r="P179" i="6" s="1"/>
  <c r="BI177" i="6"/>
  <c r="BH177" i="6"/>
  <c r="BG177" i="6"/>
  <c r="BF177" i="6"/>
  <c r="T177" i="6"/>
  <c r="R177" i="6"/>
  <c r="P177" i="6"/>
  <c r="BI175" i="6"/>
  <c r="BH175" i="6"/>
  <c r="BG175" i="6"/>
  <c r="BF175" i="6"/>
  <c r="T175" i="6"/>
  <c r="R175" i="6"/>
  <c r="P175" i="6"/>
  <c r="BI173" i="6"/>
  <c r="BH173" i="6"/>
  <c r="BG173" i="6"/>
  <c r="BF173" i="6"/>
  <c r="T173" i="6"/>
  <c r="R173" i="6"/>
  <c r="P173" i="6"/>
  <c r="BI171" i="6"/>
  <c r="BH171" i="6"/>
  <c r="BG171" i="6"/>
  <c r="BF171" i="6"/>
  <c r="T171" i="6"/>
  <c r="R171" i="6"/>
  <c r="P171" i="6"/>
  <c r="BI169" i="6"/>
  <c r="BH169" i="6"/>
  <c r="BG169" i="6"/>
  <c r="BF169" i="6"/>
  <c r="T169" i="6"/>
  <c r="R169" i="6"/>
  <c r="P169" i="6"/>
  <c r="BI166" i="6"/>
  <c r="BH166" i="6"/>
  <c r="BG166" i="6"/>
  <c r="BF166" i="6"/>
  <c r="T166" i="6"/>
  <c r="R166" i="6"/>
  <c r="P166" i="6"/>
  <c r="BI162" i="6"/>
  <c r="BH162" i="6"/>
  <c r="BG162" i="6"/>
  <c r="BF162" i="6"/>
  <c r="T162" i="6"/>
  <c r="T161" i="6" s="1"/>
  <c r="R162" i="6"/>
  <c r="R161" i="6" s="1"/>
  <c r="P162" i="6"/>
  <c r="P161" i="6" s="1"/>
  <c r="BI159" i="6"/>
  <c r="BH159" i="6"/>
  <c r="BG159" i="6"/>
  <c r="BF159" i="6"/>
  <c r="T159" i="6"/>
  <c r="T158" i="6" s="1"/>
  <c r="R159" i="6"/>
  <c r="R158" i="6" s="1"/>
  <c r="P159" i="6"/>
  <c r="P158" i="6"/>
  <c r="BI155" i="6"/>
  <c r="BH155" i="6"/>
  <c r="BG155" i="6"/>
  <c r="BF155" i="6"/>
  <c r="T155" i="6"/>
  <c r="R155" i="6"/>
  <c r="P155" i="6"/>
  <c r="BI152" i="6"/>
  <c r="BH152" i="6"/>
  <c r="BG152" i="6"/>
  <c r="BF152" i="6"/>
  <c r="T152" i="6"/>
  <c r="R152" i="6"/>
  <c r="P152" i="6"/>
  <c r="BI149" i="6"/>
  <c r="BH149" i="6"/>
  <c r="BG149" i="6"/>
  <c r="BF149" i="6"/>
  <c r="T149" i="6"/>
  <c r="R149" i="6"/>
  <c r="P149" i="6"/>
  <c r="BI146" i="6"/>
  <c r="BH146" i="6"/>
  <c r="BG146" i="6"/>
  <c r="BF146" i="6"/>
  <c r="T146" i="6"/>
  <c r="R146" i="6"/>
  <c r="P146" i="6"/>
  <c r="BI144" i="6"/>
  <c r="BH144" i="6"/>
  <c r="BG144" i="6"/>
  <c r="BF144" i="6"/>
  <c r="T144" i="6"/>
  <c r="R144" i="6"/>
  <c r="P144" i="6"/>
  <c r="BI141" i="6"/>
  <c r="BH141" i="6"/>
  <c r="BG141" i="6"/>
  <c r="BF141" i="6"/>
  <c r="T141" i="6"/>
  <c r="R141" i="6"/>
  <c r="P141" i="6"/>
  <c r="BI139" i="6"/>
  <c r="BH139" i="6"/>
  <c r="BG139" i="6"/>
  <c r="BF139" i="6"/>
  <c r="T139" i="6"/>
  <c r="R139" i="6"/>
  <c r="P139" i="6"/>
  <c r="BI136" i="6"/>
  <c r="BH136" i="6"/>
  <c r="BG136" i="6"/>
  <c r="BF136" i="6"/>
  <c r="T136" i="6"/>
  <c r="R136" i="6"/>
  <c r="P136" i="6"/>
  <c r="BI133" i="6"/>
  <c r="BH133" i="6"/>
  <c r="BG133" i="6"/>
  <c r="BF133" i="6"/>
  <c r="T133" i="6"/>
  <c r="R133" i="6"/>
  <c r="P133" i="6"/>
  <c r="BI129" i="6"/>
  <c r="BH129" i="6"/>
  <c r="BG129" i="6"/>
  <c r="BF129" i="6"/>
  <c r="T129" i="6"/>
  <c r="R129" i="6"/>
  <c r="P129" i="6"/>
  <c r="J122" i="6"/>
  <c r="F122" i="6"/>
  <c r="F120" i="6"/>
  <c r="E118" i="6"/>
  <c r="J93" i="6"/>
  <c r="F93" i="6"/>
  <c r="F91" i="6"/>
  <c r="E89" i="6"/>
  <c r="J26" i="6"/>
  <c r="E26" i="6"/>
  <c r="J94" i="6" s="1"/>
  <c r="J25" i="6"/>
  <c r="J20" i="6"/>
  <c r="E20" i="6"/>
  <c r="F123" i="6" s="1"/>
  <c r="J19" i="6"/>
  <c r="J14" i="6"/>
  <c r="J120" i="6"/>
  <c r="E7" i="6"/>
  <c r="E85" i="6" s="1"/>
  <c r="J39" i="5"/>
  <c r="J38" i="5"/>
  <c r="AY101" i="1"/>
  <c r="J37" i="5"/>
  <c r="AX101" i="1"/>
  <c r="BI252" i="5"/>
  <c r="BH252" i="5"/>
  <c r="BG252" i="5"/>
  <c r="BF252" i="5"/>
  <c r="T252" i="5"/>
  <c r="T251" i="5"/>
  <c r="R252" i="5"/>
  <c r="R251" i="5"/>
  <c r="P252" i="5"/>
  <c r="P251" i="5" s="1"/>
  <c r="BI249" i="5"/>
  <c r="BH249" i="5"/>
  <c r="BG249" i="5"/>
  <c r="BF249" i="5"/>
  <c r="T249" i="5"/>
  <c r="R249" i="5"/>
  <c r="P249" i="5"/>
  <c r="BI246" i="5"/>
  <c r="BH246" i="5"/>
  <c r="BG246" i="5"/>
  <c r="BF246" i="5"/>
  <c r="T246" i="5"/>
  <c r="R246" i="5"/>
  <c r="P246" i="5"/>
  <c r="BI244" i="5"/>
  <c r="BH244" i="5"/>
  <c r="BG244" i="5"/>
  <c r="BF244" i="5"/>
  <c r="T244" i="5"/>
  <c r="R244" i="5"/>
  <c r="P244" i="5"/>
  <c r="BI241" i="5"/>
  <c r="BH241" i="5"/>
  <c r="BG241" i="5"/>
  <c r="BF241" i="5"/>
  <c r="T241" i="5"/>
  <c r="R241" i="5"/>
  <c r="P241" i="5"/>
  <c r="BI239" i="5"/>
  <c r="BH239" i="5"/>
  <c r="BG239" i="5"/>
  <c r="BF239" i="5"/>
  <c r="T239" i="5"/>
  <c r="R239" i="5"/>
  <c r="P239" i="5"/>
  <c r="BI237" i="5"/>
  <c r="BH237" i="5"/>
  <c r="BG237" i="5"/>
  <c r="BF237" i="5"/>
  <c r="T237" i="5"/>
  <c r="R237" i="5"/>
  <c r="P237" i="5"/>
  <c r="BI235" i="5"/>
  <c r="BH235" i="5"/>
  <c r="BG235" i="5"/>
  <c r="BF235" i="5"/>
  <c r="T235" i="5"/>
  <c r="R235" i="5"/>
  <c r="P235" i="5"/>
  <c r="BI233" i="5"/>
  <c r="BH233" i="5"/>
  <c r="BG233" i="5"/>
  <c r="BF233" i="5"/>
  <c r="T233" i="5"/>
  <c r="R233" i="5"/>
  <c r="P233" i="5"/>
  <c r="BI231" i="5"/>
  <c r="BH231" i="5"/>
  <c r="BG231" i="5"/>
  <c r="BF231" i="5"/>
  <c r="T231" i="5"/>
  <c r="R231" i="5"/>
  <c r="P231" i="5"/>
  <c r="BI229" i="5"/>
  <c r="BH229" i="5"/>
  <c r="BG229" i="5"/>
  <c r="BF229" i="5"/>
  <c r="T229" i="5"/>
  <c r="R229" i="5"/>
  <c r="P229" i="5"/>
  <c r="BI227" i="5"/>
  <c r="BH227" i="5"/>
  <c r="BG227" i="5"/>
  <c r="BF227" i="5"/>
  <c r="T227" i="5"/>
  <c r="R227" i="5"/>
  <c r="P227" i="5"/>
  <c r="BI225" i="5"/>
  <c r="BH225" i="5"/>
  <c r="BG225" i="5"/>
  <c r="BF225" i="5"/>
  <c r="T225" i="5"/>
  <c r="R225" i="5"/>
  <c r="P225" i="5"/>
  <c r="BI223" i="5"/>
  <c r="BH223" i="5"/>
  <c r="BG223" i="5"/>
  <c r="BF223" i="5"/>
  <c r="T223" i="5"/>
  <c r="R223" i="5"/>
  <c r="P223" i="5"/>
  <c r="BI221" i="5"/>
  <c r="BH221" i="5"/>
  <c r="BG221" i="5"/>
  <c r="BF221" i="5"/>
  <c r="T221" i="5"/>
  <c r="R221" i="5"/>
  <c r="P221" i="5"/>
  <c r="BI218" i="5"/>
  <c r="BH218" i="5"/>
  <c r="BG218" i="5"/>
  <c r="BF218" i="5"/>
  <c r="T218" i="5"/>
  <c r="R218" i="5"/>
  <c r="P218" i="5"/>
  <c r="BI215" i="5"/>
  <c r="BH215" i="5"/>
  <c r="BG215" i="5"/>
  <c r="BF215" i="5"/>
  <c r="T215" i="5"/>
  <c r="R215" i="5"/>
  <c r="P215" i="5"/>
  <c r="BI213" i="5"/>
  <c r="BH213" i="5"/>
  <c r="BG213" i="5"/>
  <c r="BF213" i="5"/>
  <c r="T213" i="5"/>
  <c r="R213" i="5"/>
  <c r="P213" i="5"/>
  <c r="BI208" i="5"/>
  <c r="BH208" i="5"/>
  <c r="BG208" i="5"/>
  <c r="BF208" i="5"/>
  <c r="T208" i="5"/>
  <c r="R208" i="5"/>
  <c r="P208" i="5"/>
  <c r="BI206" i="5"/>
  <c r="BH206" i="5"/>
  <c r="BG206" i="5"/>
  <c r="BF206" i="5"/>
  <c r="T206" i="5"/>
  <c r="R206" i="5"/>
  <c r="P206" i="5"/>
  <c r="BI204" i="5"/>
  <c r="BH204" i="5"/>
  <c r="BG204" i="5"/>
  <c r="BF204" i="5"/>
  <c r="T204" i="5"/>
  <c r="R204" i="5"/>
  <c r="P204" i="5"/>
  <c r="BI202" i="5"/>
  <c r="BH202" i="5"/>
  <c r="BG202" i="5"/>
  <c r="BF202" i="5"/>
  <c r="T202" i="5"/>
  <c r="R202" i="5"/>
  <c r="P202" i="5"/>
  <c r="BI200" i="5"/>
  <c r="BH200" i="5"/>
  <c r="BG200" i="5"/>
  <c r="BF200" i="5"/>
  <c r="T200" i="5"/>
  <c r="R200" i="5"/>
  <c r="P200" i="5"/>
  <c r="BI198" i="5"/>
  <c r="BH198" i="5"/>
  <c r="BG198" i="5"/>
  <c r="BF198" i="5"/>
  <c r="T198" i="5"/>
  <c r="R198" i="5"/>
  <c r="P198" i="5"/>
  <c r="BI196" i="5"/>
  <c r="BH196" i="5"/>
  <c r="BG196" i="5"/>
  <c r="BF196" i="5"/>
  <c r="T196" i="5"/>
  <c r="R196" i="5"/>
  <c r="P196" i="5"/>
  <c r="BI195" i="5"/>
  <c r="BH195" i="5"/>
  <c r="BG195" i="5"/>
  <c r="BF195" i="5"/>
  <c r="T195" i="5"/>
  <c r="R195" i="5"/>
  <c r="P195" i="5"/>
  <c r="BI191" i="5"/>
  <c r="BH191" i="5"/>
  <c r="BG191" i="5"/>
  <c r="BF191" i="5"/>
  <c r="T191" i="5"/>
  <c r="T190" i="5"/>
  <c r="R191" i="5"/>
  <c r="R190" i="5"/>
  <c r="P191" i="5"/>
  <c r="P190" i="5"/>
  <c r="BI188" i="5"/>
  <c r="BH188" i="5"/>
  <c r="BG188" i="5"/>
  <c r="BF188" i="5"/>
  <c r="T188" i="5"/>
  <c r="T187" i="5"/>
  <c r="R188" i="5"/>
  <c r="R187" i="5"/>
  <c r="P188" i="5"/>
  <c r="P187" i="5" s="1"/>
  <c r="BI184" i="5"/>
  <c r="BH184" i="5"/>
  <c r="BG184" i="5"/>
  <c r="BF184" i="5"/>
  <c r="T184" i="5"/>
  <c r="R184" i="5"/>
  <c r="P184" i="5"/>
  <c r="BI181" i="5"/>
  <c r="BH181" i="5"/>
  <c r="BG181" i="5"/>
  <c r="BF181" i="5"/>
  <c r="T181" i="5"/>
  <c r="R181" i="5"/>
  <c r="P181" i="5"/>
  <c r="BI175" i="5"/>
  <c r="BH175" i="5"/>
  <c r="BG175" i="5"/>
  <c r="BF175" i="5"/>
  <c r="T175" i="5"/>
  <c r="R175" i="5"/>
  <c r="P175" i="5"/>
  <c r="BI171" i="5"/>
  <c r="BH171" i="5"/>
  <c r="BG171" i="5"/>
  <c r="BF171" i="5"/>
  <c r="T171" i="5"/>
  <c r="R171" i="5"/>
  <c r="P171" i="5"/>
  <c r="BI169" i="5"/>
  <c r="BH169" i="5"/>
  <c r="BG169" i="5"/>
  <c r="BF169" i="5"/>
  <c r="T169" i="5"/>
  <c r="R169" i="5"/>
  <c r="P169" i="5"/>
  <c r="BI167" i="5"/>
  <c r="BH167" i="5"/>
  <c r="BG167" i="5"/>
  <c r="BF167" i="5"/>
  <c r="T167" i="5"/>
  <c r="R167" i="5"/>
  <c r="P167" i="5"/>
  <c r="BI164" i="5"/>
  <c r="BH164" i="5"/>
  <c r="BG164" i="5"/>
  <c r="BF164" i="5"/>
  <c r="T164" i="5"/>
  <c r="R164" i="5"/>
  <c r="P164" i="5"/>
  <c r="BI162" i="5"/>
  <c r="BH162" i="5"/>
  <c r="BG162" i="5"/>
  <c r="BF162" i="5"/>
  <c r="T162" i="5"/>
  <c r="R162" i="5"/>
  <c r="P162" i="5"/>
  <c r="BI159" i="5"/>
  <c r="BH159" i="5"/>
  <c r="BG159" i="5"/>
  <c r="BF159" i="5"/>
  <c r="T159" i="5"/>
  <c r="R159" i="5"/>
  <c r="P159" i="5"/>
  <c r="BI154" i="5"/>
  <c r="BH154" i="5"/>
  <c r="BG154" i="5"/>
  <c r="BF154" i="5"/>
  <c r="T154" i="5"/>
  <c r="R154" i="5"/>
  <c r="P154" i="5"/>
  <c r="BI152" i="5"/>
  <c r="BH152" i="5"/>
  <c r="BG152" i="5"/>
  <c r="BF152" i="5"/>
  <c r="T152" i="5"/>
  <c r="R152" i="5"/>
  <c r="P152" i="5"/>
  <c r="BI149" i="5"/>
  <c r="BH149" i="5"/>
  <c r="BG149" i="5"/>
  <c r="BF149" i="5"/>
  <c r="T149" i="5"/>
  <c r="R149" i="5"/>
  <c r="P149" i="5"/>
  <c r="BI146" i="5"/>
  <c r="BH146" i="5"/>
  <c r="BG146" i="5"/>
  <c r="BF146" i="5"/>
  <c r="T146" i="5"/>
  <c r="R146" i="5"/>
  <c r="P146" i="5"/>
  <c r="BI143" i="5"/>
  <c r="BH143" i="5"/>
  <c r="BG143" i="5"/>
  <c r="BF143" i="5"/>
  <c r="T143" i="5"/>
  <c r="R143" i="5"/>
  <c r="P143" i="5"/>
  <c r="BI140" i="5"/>
  <c r="BH140" i="5"/>
  <c r="BG140" i="5"/>
  <c r="BF140" i="5"/>
  <c r="T140" i="5"/>
  <c r="R140" i="5"/>
  <c r="P140" i="5"/>
  <c r="BI136" i="5"/>
  <c r="BH136" i="5"/>
  <c r="BG136" i="5"/>
  <c r="BF136" i="5"/>
  <c r="T136" i="5"/>
  <c r="R136" i="5"/>
  <c r="P136" i="5"/>
  <c r="BI134" i="5"/>
  <c r="BH134" i="5"/>
  <c r="BG134" i="5"/>
  <c r="BF134" i="5"/>
  <c r="T134" i="5"/>
  <c r="R134" i="5"/>
  <c r="P134" i="5"/>
  <c r="BI132" i="5"/>
  <c r="BH132" i="5"/>
  <c r="BG132" i="5"/>
  <c r="BF132" i="5"/>
  <c r="T132" i="5"/>
  <c r="R132" i="5"/>
  <c r="P132" i="5"/>
  <c r="BI130" i="5"/>
  <c r="BH130" i="5"/>
  <c r="BG130" i="5"/>
  <c r="BF130" i="5"/>
  <c r="T130" i="5"/>
  <c r="R130" i="5"/>
  <c r="P130" i="5"/>
  <c r="J123" i="5"/>
  <c r="F123" i="5"/>
  <c r="F121" i="5"/>
  <c r="E119" i="5"/>
  <c r="J93" i="5"/>
  <c r="F93" i="5"/>
  <c r="F91" i="5"/>
  <c r="E89" i="5"/>
  <c r="J26" i="5"/>
  <c r="E26" i="5"/>
  <c r="J94" i="5" s="1"/>
  <c r="J25" i="5"/>
  <c r="J20" i="5"/>
  <c r="E20" i="5"/>
  <c r="F124" i="5"/>
  <c r="J19" i="5"/>
  <c r="J14" i="5"/>
  <c r="J121" i="5"/>
  <c r="E7" i="5"/>
  <c r="E85" i="5" s="1"/>
  <c r="J39" i="4"/>
  <c r="J38" i="4"/>
  <c r="AY99" i="1" s="1"/>
  <c r="J37" i="4"/>
  <c r="AX99" i="1" s="1"/>
  <c r="BI139" i="4"/>
  <c r="BH139" i="4"/>
  <c r="BG139" i="4"/>
  <c r="BF139" i="4"/>
  <c r="T139" i="4"/>
  <c r="R139" i="4"/>
  <c r="P139" i="4"/>
  <c r="BI135" i="4"/>
  <c r="BH135" i="4"/>
  <c r="BG135" i="4"/>
  <c r="BF135" i="4"/>
  <c r="T135" i="4"/>
  <c r="R135" i="4"/>
  <c r="P135" i="4"/>
  <c r="BI132" i="4"/>
  <c r="BH132" i="4"/>
  <c r="BG132" i="4"/>
  <c r="BF132" i="4"/>
  <c r="T132" i="4"/>
  <c r="R132" i="4"/>
  <c r="P132" i="4"/>
  <c r="BI130" i="4"/>
  <c r="BH130" i="4"/>
  <c r="BG130" i="4"/>
  <c r="BF130" i="4"/>
  <c r="T130" i="4"/>
  <c r="R130" i="4"/>
  <c r="P130" i="4"/>
  <c r="BI128" i="4"/>
  <c r="BH128" i="4"/>
  <c r="BG128" i="4"/>
  <c r="BF128" i="4"/>
  <c r="T128" i="4"/>
  <c r="R128" i="4"/>
  <c r="P128" i="4"/>
  <c r="J121" i="4"/>
  <c r="F121" i="4"/>
  <c r="F119" i="4"/>
  <c r="E117" i="4"/>
  <c r="J93" i="4"/>
  <c r="F93" i="4"/>
  <c r="F91" i="4"/>
  <c r="E89" i="4"/>
  <c r="J26" i="4"/>
  <c r="E26" i="4"/>
  <c r="J94" i="4" s="1"/>
  <c r="J25" i="4"/>
  <c r="J20" i="4"/>
  <c r="E20" i="4"/>
  <c r="F122" i="4" s="1"/>
  <c r="J19" i="4"/>
  <c r="J14" i="4"/>
  <c r="J119" i="4" s="1"/>
  <c r="E7" i="4"/>
  <c r="E85" i="4" s="1"/>
  <c r="J39" i="3"/>
  <c r="J38" i="3"/>
  <c r="AY98" i="1" s="1"/>
  <c r="J37" i="3"/>
  <c r="AX98" i="1" s="1"/>
  <c r="BI181" i="3"/>
  <c r="BH181" i="3"/>
  <c r="BG181" i="3"/>
  <c r="BF181" i="3"/>
  <c r="T181" i="3"/>
  <c r="T180" i="3" s="1"/>
  <c r="R181" i="3"/>
  <c r="R180" i="3" s="1"/>
  <c r="P181" i="3"/>
  <c r="P180" i="3" s="1"/>
  <c r="BI176" i="3"/>
  <c r="BH176" i="3"/>
  <c r="BG176" i="3"/>
  <c r="BF176" i="3"/>
  <c r="T176" i="3"/>
  <c r="R176" i="3"/>
  <c r="P176" i="3"/>
  <c r="BI173" i="3"/>
  <c r="BH173" i="3"/>
  <c r="BG173" i="3"/>
  <c r="BF173" i="3"/>
  <c r="T173" i="3"/>
  <c r="R173" i="3"/>
  <c r="P173" i="3"/>
  <c r="BI169" i="3"/>
  <c r="BH169" i="3"/>
  <c r="BG169" i="3"/>
  <c r="BF169" i="3"/>
  <c r="T169" i="3"/>
  <c r="R169" i="3"/>
  <c r="P169" i="3"/>
  <c r="BI165" i="3"/>
  <c r="BH165" i="3"/>
  <c r="BG165" i="3"/>
  <c r="BF165" i="3"/>
  <c r="T165" i="3"/>
  <c r="R165" i="3"/>
  <c r="P165" i="3"/>
  <c r="BI160" i="3"/>
  <c r="BH160" i="3"/>
  <c r="BG160" i="3"/>
  <c r="BF160" i="3"/>
  <c r="T160" i="3"/>
  <c r="R160" i="3"/>
  <c r="P160" i="3"/>
  <c r="BI158" i="3"/>
  <c r="BH158" i="3"/>
  <c r="BG158" i="3"/>
  <c r="BF158" i="3"/>
  <c r="T158" i="3"/>
  <c r="R158" i="3"/>
  <c r="P158" i="3"/>
  <c r="BI152" i="3"/>
  <c r="BH152" i="3"/>
  <c r="BG152" i="3"/>
  <c r="BF152" i="3"/>
  <c r="T152" i="3"/>
  <c r="R152" i="3"/>
  <c r="P152" i="3"/>
  <c r="BI145" i="3"/>
  <c r="BH145" i="3"/>
  <c r="BG145" i="3"/>
  <c r="BF145" i="3"/>
  <c r="T145" i="3"/>
  <c r="R145" i="3"/>
  <c r="P145" i="3"/>
  <c r="BI140" i="3"/>
  <c r="BH140" i="3"/>
  <c r="BG140" i="3"/>
  <c r="BF140" i="3"/>
  <c r="T140" i="3"/>
  <c r="R140" i="3"/>
  <c r="P140" i="3"/>
  <c r="BI135" i="3"/>
  <c r="BH135" i="3"/>
  <c r="BG135" i="3"/>
  <c r="BF135" i="3"/>
  <c r="T135" i="3"/>
  <c r="R135" i="3"/>
  <c r="P135" i="3"/>
  <c r="BI133" i="3"/>
  <c r="BH133" i="3"/>
  <c r="BG133" i="3"/>
  <c r="BF133" i="3"/>
  <c r="T133" i="3"/>
  <c r="R133" i="3"/>
  <c r="P133" i="3"/>
  <c r="BI131" i="3"/>
  <c r="BH131" i="3"/>
  <c r="BG131" i="3"/>
  <c r="BF131" i="3"/>
  <c r="T131" i="3"/>
  <c r="R131" i="3"/>
  <c r="P131" i="3"/>
  <c r="J124" i="3"/>
  <c r="F124" i="3"/>
  <c r="F122" i="3"/>
  <c r="E120" i="3"/>
  <c r="J93" i="3"/>
  <c r="F93" i="3"/>
  <c r="F91" i="3"/>
  <c r="E89" i="3"/>
  <c r="J26" i="3"/>
  <c r="E26" i="3"/>
  <c r="J125" i="3" s="1"/>
  <c r="J25" i="3"/>
  <c r="J20" i="3"/>
  <c r="E20" i="3"/>
  <c r="F125" i="3" s="1"/>
  <c r="J19" i="3"/>
  <c r="J14" i="3"/>
  <c r="J122" i="3" s="1"/>
  <c r="E7" i="3"/>
  <c r="E116" i="3" s="1"/>
  <c r="J39" i="2"/>
  <c r="J38" i="2"/>
  <c r="AY96" i="1" s="1"/>
  <c r="J37" i="2"/>
  <c r="AX96" i="1"/>
  <c r="BI141" i="2"/>
  <c r="BH141" i="2"/>
  <c r="BG141" i="2"/>
  <c r="BF141" i="2"/>
  <c r="T141" i="2"/>
  <c r="R141" i="2"/>
  <c r="P141" i="2"/>
  <c r="BI139" i="2"/>
  <c r="BH139" i="2"/>
  <c r="BG139" i="2"/>
  <c r="BF139" i="2"/>
  <c r="T139" i="2"/>
  <c r="R139" i="2"/>
  <c r="P139" i="2"/>
  <c r="BI137" i="2"/>
  <c r="BH137" i="2"/>
  <c r="BG137" i="2"/>
  <c r="BF137" i="2"/>
  <c r="T137" i="2"/>
  <c r="R137" i="2"/>
  <c r="P137" i="2"/>
  <c r="BI135" i="2"/>
  <c r="BH135" i="2"/>
  <c r="BG135" i="2"/>
  <c r="BF135" i="2"/>
  <c r="T135" i="2"/>
  <c r="R135" i="2"/>
  <c r="P135" i="2"/>
  <c r="BI133" i="2"/>
  <c r="BH133" i="2"/>
  <c r="BG133" i="2"/>
  <c r="BF133" i="2"/>
  <c r="T133" i="2"/>
  <c r="R133" i="2"/>
  <c r="P133" i="2"/>
  <c r="BI131" i="2"/>
  <c r="BH131" i="2"/>
  <c r="BG131" i="2"/>
  <c r="BF131" i="2"/>
  <c r="T131" i="2"/>
  <c r="R131" i="2"/>
  <c r="P131" i="2"/>
  <c r="BI129" i="2"/>
  <c r="BH129" i="2"/>
  <c r="BG129" i="2"/>
  <c r="BF129" i="2"/>
  <c r="T129" i="2"/>
  <c r="R129" i="2"/>
  <c r="P129" i="2"/>
  <c r="BI127" i="2"/>
  <c r="BH127" i="2"/>
  <c r="BG127" i="2"/>
  <c r="BF127" i="2"/>
  <c r="T127" i="2"/>
  <c r="R127" i="2"/>
  <c r="P127" i="2"/>
  <c r="BI125" i="2"/>
  <c r="BH125" i="2"/>
  <c r="BG125" i="2"/>
  <c r="BF125" i="2"/>
  <c r="T125" i="2"/>
  <c r="R125" i="2"/>
  <c r="P125" i="2"/>
  <c r="J118" i="2"/>
  <c r="F118" i="2"/>
  <c r="F116" i="2"/>
  <c r="E114" i="2"/>
  <c r="J93" i="2"/>
  <c r="F93" i="2"/>
  <c r="F91" i="2"/>
  <c r="E89" i="2"/>
  <c r="J26" i="2"/>
  <c r="E26" i="2"/>
  <c r="J119" i="2" s="1"/>
  <c r="J25" i="2"/>
  <c r="J20" i="2"/>
  <c r="E20" i="2"/>
  <c r="F119" i="2" s="1"/>
  <c r="J19" i="2"/>
  <c r="J14" i="2"/>
  <c r="J116" i="2" s="1"/>
  <c r="E7" i="2"/>
  <c r="E85" i="2" s="1"/>
  <c r="L90" i="1"/>
  <c r="AM90" i="1"/>
  <c r="AM89" i="1"/>
  <c r="L89" i="1"/>
  <c r="AM87" i="1"/>
  <c r="L87" i="1"/>
  <c r="L85" i="1"/>
  <c r="L84" i="1"/>
  <c r="BK141" i="2"/>
  <c r="J135" i="2"/>
  <c r="BK131" i="2"/>
  <c r="AS105" i="1"/>
  <c r="J139" i="2"/>
  <c r="J131" i="2"/>
  <c r="J125" i="2"/>
  <c r="J133" i="2"/>
  <c r="AS95" i="1"/>
  <c r="J173" i="3"/>
  <c r="BK135" i="3"/>
  <c r="BK133" i="3"/>
  <c r="J176" i="3"/>
  <c r="J140" i="3"/>
  <c r="J131" i="3"/>
  <c r="J181" i="3"/>
  <c r="BK169" i="3"/>
  <c r="J158" i="3"/>
  <c r="BK140" i="3"/>
  <c r="J132" i="4"/>
  <c r="BK130" i="4"/>
  <c r="BK128" i="4"/>
  <c r="BK235" i="5"/>
  <c r="BK221" i="5"/>
  <c r="J213" i="5"/>
  <c r="J204" i="5"/>
  <c r="BK196" i="5"/>
  <c r="BK181" i="5"/>
  <c r="J171" i="5"/>
  <c r="BK162" i="5"/>
  <c r="BK233" i="5"/>
  <c r="BK225" i="5"/>
  <c r="BK215" i="5"/>
  <c r="J198" i="5"/>
  <c r="J191" i="5"/>
  <c r="BK171" i="5"/>
  <c r="J162" i="5"/>
  <c r="BK149" i="5"/>
  <c r="J143" i="5"/>
  <c r="BK132" i="5"/>
  <c r="J252" i="5"/>
  <c r="J244" i="5"/>
  <c r="J239" i="5"/>
  <c r="J231" i="5"/>
  <c r="J223" i="5"/>
  <c r="J208" i="5"/>
  <c r="BK191" i="5"/>
  <c r="BK167" i="5"/>
  <c r="J154" i="5"/>
  <c r="BK143" i="5"/>
  <c r="BK134" i="5"/>
  <c r="J171" i="6"/>
  <c r="BK162" i="6"/>
  <c r="J152" i="6"/>
  <c r="J177" i="6"/>
  <c r="J169" i="6"/>
  <c r="J162" i="6"/>
  <c r="J136" i="6"/>
  <c r="J175" i="6"/>
  <c r="BK169" i="6"/>
  <c r="BK144" i="6"/>
  <c r="J129" i="6"/>
  <c r="BK152" i="6"/>
  <c r="BK141" i="6"/>
  <c r="J250" i="7"/>
  <c r="J247" i="7"/>
  <c r="BK234" i="7"/>
  <c r="BK225" i="7"/>
  <c r="J222" i="7"/>
  <c r="BK213" i="7"/>
  <c r="J202" i="7"/>
  <c r="J195" i="7"/>
  <c r="J184" i="7"/>
  <c r="J173" i="7"/>
  <c r="BK163" i="7"/>
  <c r="J155" i="7"/>
  <c r="J137" i="7"/>
  <c r="J243" i="7"/>
  <c r="J231" i="7"/>
  <c r="J218" i="7"/>
  <c r="J212" i="7"/>
  <c r="BK208" i="7"/>
  <c r="J200" i="7"/>
  <c r="BK188" i="7"/>
  <c r="BK182" i="7"/>
  <c r="J166" i="7"/>
  <c r="J157" i="7"/>
  <c r="BK147" i="7"/>
  <c r="BK135" i="7"/>
  <c r="J241" i="7"/>
  <c r="BK231" i="7"/>
  <c r="J224" i="7"/>
  <c r="BK218" i="7"/>
  <c r="J215" i="7"/>
  <c r="BK198" i="7"/>
  <c r="BK191" i="7"/>
  <c r="J180" i="7"/>
  <c r="J152" i="7"/>
  <c r="BK137" i="7"/>
  <c r="J194" i="8"/>
  <c r="BK183" i="8"/>
  <c r="BK174" i="8"/>
  <c r="BK165" i="8"/>
  <c r="J154" i="8"/>
  <c r="BK132" i="8"/>
  <c r="BK188" i="8"/>
  <c r="BK176" i="8"/>
  <c r="BK162" i="8"/>
  <c r="BK151" i="8"/>
  <c r="BK143" i="8"/>
  <c r="J187" i="8"/>
  <c r="J174" i="8"/>
  <c r="BK154" i="8"/>
  <c r="BK140" i="8"/>
  <c r="J188" i="8"/>
  <c r="J170" i="8"/>
  <c r="J132" i="8"/>
  <c r="J135" i="10"/>
  <c r="J127" i="10"/>
  <c r="J125" i="10" s="1"/>
  <c r="BK133" i="10"/>
  <c r="BK130" i="10"/>
  <c r="BK139" i="2"/>
  <c r="BK133" i="2"/>
  <c r="BK127" i="2"/>
  <c r="BK137" i="2"/>
  <c r="J127" i="2"/>
  <c r="J129" i="2"/>
  <c r="AS97" i="1"/>
  <c r="BK158" i="3"/>
  <c r="BK152" i="3"/>
  <c r="J145" i="3"/>
  <c r="BK173" i="3"/>
  <c r="BK160" i="3"/>
  <c r="J133" i="3"/>
  <c r="BK176" i="3"/>
  <c r="J160" i="3"/>
  <c r="BK145" i="3"/>
  <c r="J135" i="4"/>
  <c r="J130" i="4"/>
  <c r="BK139" i="4"/>
  <c r="J128" i="4"/>
  <c r="J233" i="5"/>
  <c r="J225" i="5"/>
  <c r="J215" i="5"/>
  <c r="J206" i="5"/>
  <c r="BK200" i="5"/>
  <c r="BK195" i="5"/>
  <c r="J184" i="5"/>
  <c r="BK169" i="5"/>
  <c r="J152" i="5"/>
  <c r="BK244" i="5"/>
  <c r="BK246" i="5"/>
  <c r="BK239" i="5"/>
  <c r="BK231" i="5"/>
  <c r="BK223" i="5"/>
  <c r="BK204" i="5"/>
  <c r="J195" i="5"/>
  <c r="BK184" i="5"/>
  <c r="J169" i="5"/>
  <c r="J159" i="5"/>
  <c r="BK146" i="5"/>
  <c r="BK136" i="5"/>
  <c r="BK130" i="5"/>
  <c r="BK249" i="5"/>
  <c r="BK241" i="5"/>
  <c r="J235" i="5"/>
  <c r="J229" i="5"/>
  <c r="BK218" i="5"/>
  <c r="BK206" i="5"/>
  <c r="BK175" i="5"/>
  <c r="BK159" i="5"/>
  <c r="BK152" i="5"/>
  <c r="J140" i="5"/>
  <c r="J132" i="5"/>
  <c r="BK177" i="6"/>
  <c r="J159" i="6"/>
  <c r="J141" i="6"/>
  <c r="BK175" i="6"/>
  <c r="BK166" i="6"/>
  <c r="J139" i="6"/>
  <c r="BK180" i="6"/>
  <c r="BK173" i="6"/>
  <c r="BK146" i="6"/>
  <c r="BK133" i="6"/>
  <c r="BK159" i="6"/>
  <c r="J146" i="6"/>
  <c r="BK252" i="7"/>
  <c r="BK247" i="7"/>
  <c r="BK241" i="7"/>
  <c r="J228" i="7"/>
  <c r="BK224" i="7"/>
  <c r="BK220" i="7"/>
  <c r="J203" i="7"/>
  <c r="BK197" i="7"/>
  <c r="J188" i="7"/>
  <c r="BK177" i="7"/>
  <c r="BK166" i="7"/>
  <c r="J160" i="7"/>
  <c r="J150" i="7"/>
  <c r="J135" i="7"/>
  <c r="J131" i="7"/>
  <c r="BK236" i="7"/>
  <c r="BK228" i="7"/>
  <c r="BK215" i="7"/>
  <c r="J210" i="7"/>
  <c r="BK203" i="7"/>
  <c r="J198" i="7"/>
  <c r="BK186" i="7"/>
  <c r="BK173" i="7"/>
  <c r="J163" i="7"/>
  <c r="BK152" i="7"/>
  <c r="J143" i="7"/>
  <c r="BK131" i="7"/>
  <c r="J236" i="7"/>
  <c r="J225" i="7"/>
  <c r="BK222" i="7"/>
  <c r="J216" i="7"/>
  <c r="BK210" i="7"/>
  <c r="BK202" i="7"/>
  <c r="BK195" i="7"/>
  <c r="J186" i="7"/>
  <c r="J177" i="7"/>
  <c r="J147" i="7"/>
  <c r="BK191" i="8"/>
  <c r="BK185" i="8"/>
  <c r="J177" i="8"/>
  <c r="J168" i="8"/>
  <c r="J158" i="8"/>
  <c r="J140" i="8"/>
  <c r="J191" i="8"/>
  <c r="J185" i="8"/>
  <c r="J172" i="8"/>
  <c r="BK148" i="8"/>
  <c r="BK138" i="8"/>
  <c r="J183" i="8"/>
  <c r="BK168" i="8"/>
  <c r="J151" i="8"/>
  <c r="J135" i="8"/>
  <c r="BK177" i="8"/>
  <c r="J143" i="8"/>
  <c r="BK128" i="8"/>
  <c r="J133" i="10"/>
  <c r="J137" i="2"/>
  <c r="BK129" i="2"/>
  <c r="BK125" i="2"/>
  <c r="J141" i="2"/>
  <c r="BK135" i="2"/>
  <c r="AS100" i="1"/>
  <c r="BK165" i="3"/>
  <c r="J169" i="3"/>
  <c r="J135" i="3"/>
  <c r="BK181" i="3"/>
  <c r="J165" i="3"/>
  <c r="J152" i="3"/>
  <c r="BK131" i="3"/>
  <c r="J139" i="4"/>
  <c r="BK132" i="4"/>
  <c r="BK135" i="4"/>
  <c r="J249" i="5"/>
  <c r="BK229" i="5"/>
  <c r="J218" i="5"/>
  <c r="BK208" i="5"/>
  <c r="J202" i="5"/>
  <c r="BK198" i="5"/>
  <c r="J188" i="5"/>
  <c r="J175" i="5"/>
  <c r="J167" i="5"/>
  <c r="J146" i="5"/>
  <c r="J130" i="5"/>
  <c r="J241" i="5"/>
  <c r="BK237" i="5"/>
  <c r="BK227" i="5"/>
  <c r="J221" i="5"/>
  <c r="J200" i="5"/>
  <c r="J196" i="5"/>
  <c r="J181" i="5"/>
  <c r="J164" i="5"/>
  <c r="BK154" i="5"/>
  <c r="BK140" i="5"/>
  <c r="J134" i="5"/>
  <c r="BK252" i="5"/>
  <c r="J246" i="5"/>
  <c r="J237" i="5"/>
  <c r="J227" i="5"/>
  <c r="BK213" i="5"/>
  <c r="BK202" i="5"/>
  <c r="BK188" i="5"/>
  <c r="BK164" i="5"/>
  <c r="J149" i="5"/>
  <c r="J136" i="5"/>
  <c r="J180" i="6"/>
  <c r="J166" i="6"/>
  <c r="BK155" i="6"/>
  <c r="BK139" i="6"/>
  <c r="J173" i="6"/>
  <c r="J144" i="6"/>
  <c r="BK129" i="6"/>
  <c r="BK171" i="6"/>
  <c r="J149" i="6"/>
  <c r="BK136" i="6"/>
  <c r="J155" i="6"/>
  <c r="BK149" i="6"/>
  <c r="J133" i="6"/>
  <c r="BK250" i="7"/>
  <c r="BK243" i="7"/>
  <c r="J238" i="7"/>
  <c r="J227" i="7"/>
  <c r="BK216" i="7"/>
  <c r="BK205" i="7"/>
  <c r="BK200" i="7"/>
  <c r="J191" i="7"/>
  <c r="BK180" i="7"/>
  <c r="J169" i="7"/>
  <c r="BK157" i="7"/>
  <c r="BK140" i="7"/>
  <c r="BK133" i="7"/>
  <c r="J252" i="7"/>
  <c r="BK227" i="7"/>
  <c r="J213" i="7"/>
  <c r="J205" i="7"/>
  <c r="J194" i="7"/>
  <c r="BK184" i="7"/>
  <c r="BK169" i="7"/>
  <c r="BK160" i="7"/>
  <c r="BK150" i="7"/>
  <c r="J140" i="7"/>
  <c r="J133" i="7"/>
  <c r="BK238" i="7"/>
  <c r="J234" i="7"/>
  <c r="J220" i="7"/>
  <c r="BK212" i="7"/>
  <c r="J208" i="7"/>
  <c r="J197" i="7"/>
  <c r="BK194" i="7"/>
  <c r="J182" i="7"/>
  <c r="BK155" i="7"/>
  <c r="BK143" i="7"/>
  <c r="BK187" i="8"/>
  <c r="J181" i="8"/>
  <c r="J176" i="8"/>
  <c r="BK170" i="8"/>
  <c r="J162" i="8"/>
  <c r="J145" i="8"/>
  <c r="J128" i="8"/>
  <c r="J179" i="8"/>
  <c r="BK158" i="8"/>
  <c r="BK145" i="8"/>
  <c r="BK194" i="8"/>
  <c r="BK181" i="8"/>
  <c r="J165" i="8"/>
  <c r="J148" i="8"/>
  <c r="J138" i="8"/>
  <c r="BK179" i="8"/>
  <c r="BK172" i="8"/>
  <c r="BK135" i="8"/>
  <c r="J130" i="10"/>
  <c r="BK135" i="10"/>
  <c r="BK127" i="10"/>
  <c r="J124" i="10" l="1"/>
  <c r="J127" i="4"/>
  <c r="BK124" i="2"/>
  <c r="J124" i="2" s="1"/>
  <c r="J100" i="2" s="1"/>
  <c r="P124" i="2"/>
  <c r="P123" i="2" s="1"/>
  <c r="P122" i="2" s="1"/>
  <c r="AU96" i="1" s="1"/>
  <c r="AU95" i="1" s="1"/>
  <c r="R130" i="3"/>
  <c r="P164" i="3"/>
  <c r="BK175" i="3"/>
  <c r="J175" i="3" s="1"/>
  <c r="J102" i="3" s="1"/>
  <c r="J104" i="3"/>
  <c r="J105" i="3"/>
  <c r="BK127" i="4"/>
  <c r="P138" i="4"/>
  <c r="BK129" i="5"/>
  <c r="J129" i="5" s="1"/>
  <c r="J100" i="5" s="1"/>
  <c r="R194" i="5"/>
  <c r="T243" i="5"/>
  <c r="T128" i="6"/>
  <c r="R165" i="6"/>
  <c r="R127" i="6" s="1"/>
  <c r="R126" i="6" s="1"/>
  <c r="BK130" i="7"/>
  <c r="J130" i="7" s="1"/>
  <c r="J100" i="7" s="1"/>
  <c r="BK176" i="7"/>
  <c r="J176" i="7" s="1"/>
  <c r="J102" i="7" s="1"/>
  <c r="P190" i="7"/>
  <c r="P233" i="7"/>
  <c r="P240" i="7"/>
  <c r="P249" i="7"/>
  <c r="R127" i="8"/>
  <c r="R126" i="8" s="1"/>
  <c r="R125" i="8" s="1"/>
  <c r="R161" i="8"/>
  <c r="BK126" i="10"/>
  <c r="J101" i="10"/>
  <c r="P130" i="3"/>
  <c r="BK164" i="3"/>
  <c r="J164" i="3" s="1"/>
  <c r="J101" i="3" s="1"/>
  <c r="P175" i="3"/>
  <c r="P127" i="4"/>
  <c r="P126" i="4" s="1"/>
  <c r="P125" i="4" s="1"/>
  <c r="AU99" i="1" s="1"/>
  <c r="R138" i="4"/>
  <c r="P129" i="5"/>
  <c r="T194" i="5"/>
  <c r="R243" i="5"/>
  <c r="BK128" i="6"/>
  <c r="J128" i="6"/>
  <c r="J100" i="6" s="1"/>
  <c r="BK165" i="6"/>
  <c r="J165" i="6"/>
  <c r="J103" i="6" s="1"/>
  <c r="T130" i="7"/>
  <c r="R176" i="7"/>
  <c r="BK190" i="7"/>
  <c r="J190" i="7" s="1"/>
  <c r="J103" i="7" s="1"/>
  <c r="BK233" i="7"/>
  <c r="J233" i="7"/>
  <c r="J104" i="7" s="1"/>
  <c r="BK240" i="7"/>
  <c r="J240" i="7" s="1"/>
  <c r="J105" i="7" s="1"/>
  <c r="BK249" i="7"/>
  <c r="J249" i="7" s="1"/>
  <c r="J106" i="7" s="1"/>
  <c r="T127" i="8"/>
  <c r="T161" i="8"/>
  <c r="R126" i="10"/>
  <c r="R125" i="10" s="1"/>
  <c r="R124" i="10" s="1"/>
  <c r="R124" i="2"/>
  <c r="R123" i="2" s="1"/>
  <c r="R122" i="2" s="1"/>
  <c r="BK130" i="3"/>
  <c r="T164" i="3"/>
  <c r="R175" i="3"/>
  <c r="J103" i="3"/>
  <c r="T127" i="4"/>
  <c r="T138" i="4"/>
  <c r="R129" i="5"/>
  <c r="R128" i="5" s="1"/>
  <c r="R127" i="5" s="1"/>
  <c r="BK194" i="5"/>
  <c r="J194" i="5" s="1"/>
  <c r="J103" i="5" s="1"/>
  <c r="BK243" i="5"/>
  <c r="J243" i="5" s="1"/>
  <c r="J104" i="5" s="1"/>
  <c r="R128" i="6"/>
  <c r="P165" i="6"/>
  <c r="P127" i="6" s="1"/>
  <c r="P126" i="6" s="1"/>
  <c r="AU102" i="1" s="1"/>
  <c r="P130" i="7"/>
  <c r="P129" i="7" s="1"/>
  <c r="P128" i="7" s="1"/>
  <c r="AU103" i="1" s="1"/>
  <c r="P176" i="7"/>
  <c r="R190" i="7"/>
  <c r="T233" i="7"/>
  <c r="T240" i="7"/>
  <c r="T249" i="7"/>
  <c r="BK127" i="8"/>
  <c r="J127" i="8"/>
  <c r="J100" i="8" s="1"/>
  <c r="P161" i="8"/>
  <c r="P126" i="10"/>
  <c r="T124" i="2"/>
  <c r="T123" i="2" s="1"/>
  <c r="T122" i="2" s="1"/>
  <c r="T130" i="3"/>
  <c r="R164" i="3"/>
  <c r="T175" i="3"/>
  <c r="R127" i="4"/>
  <c r="R126" i="4" s="1"/>
  <c r="R125" i="4" s="1"/>
  <c r="BK138" i="4"/>
  <c r="J138" i="4" s="1"/>
  <c r="J101" i="4" s="1"/>
  <c r="T129" i="5"/>
  <c r="T128" i="5"/>
  <c r="T127" i="5" s="1"/>
  <c r="P194" i="5"/>
  <c r="P243" i="5"/>
  <c r="P128" i="6"/>
  <c r="T165" i="6"/>
  <c r="R130" i="7"/>
  <c r="T176" i="7"/>
  <c r="T190" i="7"/>
  <c r="R233" i="7"/>
  <c r="R240" i="7"/>
  <c r="R249" i="7"/>
  <c r="P127" i="8"/>
  <c r="P126" i="8"/>
  <c r="P125" i="8" s="1"/>
  <c r="AU104" i="1" s="1"/>
  <c r="BK161" i="8"/>
  <c r="J161" i="8" s="1"/>
  <c r="J102" i="8" s="1"/>
  <c r="T126" i="10"/>
  <c r="T125" i="10" s="1"/>
  <c r="T124" i="10" s="1"/>
  <c r="BK180" i="3"/>
  <c r="J180" i="3" s="1"/>
  <c r="J106" i="3" s="1"/>
  <c r="BK187" i="5"/>
  <c r="J187" i="5" s="1"/>
  <c r="J101" i="5" s="1"/>
  <c r="BK190" i="5"/>
  <c r="J190" i="5" s="1"/>
  <c r="J102" i="5" s="1"/>
  <c r="BK158" i="6"/>
  <c r="J158" i="6"/>
  <c r="J101" i="6" s="1"/>
  <c r="BK161" i="6"/>
  <c r="J161" i="6" s="1"/>
  <c r="J102" i="6" s="1"/>
  <c r="BK179" i="6"/>
  <c r="J179" i="6"/>
  <c r="J104" i="6" s="1"/>
  <c r="BK251" i="5"/>
  <c r="J251" i="5" s="1"/>
  <c r="J105" i="5" s="1"/>
  <c r="BK157" i="8"/>
  <c r="J157" i="8" s="1"/>
  <c r="J101" i="8" s="1"/>
  <c r="J102" i="10"/>
  <c r="J102" i="4"/>
  <c r="J103" i="4"/>
  <c r="BK172" i="7"/>
  <c r="J172" i="7" s="1"/>
  <c r="J101" i="7" s="1"/>
  <c r="BK193" i="8"/>
  <c r="J193" i="8" s="1"/>
  <c r="J103" i="8" s="1"/>
  <c r="J121" i="10"/>
  <c r="BE133" i="10"/>
  <c r="E85" i="10"/>
  <c r="F94" i="10"/>
  <c r="J118" i="10"/>
  <c r="BE127" i="10"/>
  <c r="BE130" i="10"/>
  <c r="BE135" i="10"/>
  <c r="J91" i="8"/>
  <c r="F94" i="8"/>
  <c r="BE138" i="8"/>
  <c r="BE140" i="8"/>
  <c r="BE151" i="8"/>
  <c r="BE154" i="8"/>
  <c r="BE162" i="8"/>
  <c r="BE174" i="8"/>
  <c r="BE183" i="8"/>
  <c r="E85" i="8"/>
  <c r="BE128" i="8"/>
  <c r="BE143" i="8"/>
  <c r="BE158" i="8"/>
  <c r="BE168" i="8"/>
  <c r="BE176" i="8"/>
  <c r="BE179" i="8"/>
  <c r="BE187" i="8"/>
  <c r="BE188" i="8"/>
  <c r="J122" i="8"/>
  <c r="BE132" i="8"/>
  <c r="BE165" i="8"/>
  <c r="BE170" i="8"/>
  <c r="BE172" i="8"/>
  <c r="BE177" i="8"/>
  <c r="BE181" i="8"/>
  <c r="BE185" i="8"/>
  <c r="BE135" i="8"/>
  <c r="BE145" i="8"/>
  <c r="BE148" i="8"/>
  <c r="BE191" i="8"/>
  <c r="BE194" i="8"/>
  <c r="J91" i="7"/>
  <c r="BE140" i="7"/>
  <c r="BE150" i="7"/>
  <c r="BE157" i="7"/>
  <c r="BE160" i="7"/>
  <c r="BE173" i="7"/>
  <c r="BE184" i="7"/>
  <c r="BE188" i="7"/>
  <c r="BE191" i="7"/>
  <c r="BE194" i="7"/>
  <c r="BE197" i="7"/>
  <c r="BE200" i="7"/>
  <c r="BE203" i="7"/>
  <c r="BE208" i="7"/>
  <c r="BE210" i="7"/>
  <c r="BE213" i="7"/>
  <c r="BE216" i="7"/>
  <c r="BE224" i="7"/>
  <c r="BE227" i="7"/>
  <c r="BE228" i="7"/>
  <c r="E85" i="7"/>
  <c r="F94" i="7"/>
  <c r="BE131" i="7"/>
  <c r="BE133" i="7"/>
  <c r="BE143" i="7"/>
  <c r="BE147" i="7"/>
  <c r="BE152" i="7"/>
  <c r="BE163" i="7"/>
  <c r="BE166" i="7"/>
  <c r="BE169" i="7"/>
  <c r="BE180" i="7"/>
  <c r="BE202" i="7"/>
  <c r="BE205" i="7"/>
  <c r="BE212" i="7"/>
  <c r="BE220" i="7"/>
  <c r="BE225" i="7"/>
  <c r="BE234" i="7"/>
  <c r="BE241" i="7"/>
  <c r="J94" i="7"/>
  <c r="BE135" i="7"/>
  <c r="BE137" i="7"/>
  <c r="BE155" i="7"/>
  <c r="BE177" i="7"/>
  <c r="BE182" i="7"/>
  <c r="BE186" i="7"/>
  <c r="BE195" i="7"/>
  <c r="BE198" i="7"/>
  <c r="BE215" i="7"/>
  <c r="BE218" i="7"/>
  <c r="BE222" i="7"/>
  <c r="BE231" i="7"/>
  <c r="BE236" i="7"/>
  <c r="BE238" i="7"/>
  <c r="BE243" i="7"/>
  <c r="BE247" i="7"/>
  <c r="BE250" i="7"/>
  <c r="BE252" i="7"/>
  <c r="J91" i="6"/>
  <c r="F94" i="6"/>
  <c r="E114" i="6"/>
  <c r="BE133" i="6"/>
  <c r="BE136" i="6"/>
  <c r="BE162" i="6"/>
  <c r="BE166" i="6"/>
  <c r="BE171" i="6"/>
  <c r="BE173" i="6"/>
  <c r="BE139" i="6"/>
  <c r="BE152" i="6"/>
  <c r="BE159" i="6"/>
  <c r="J123" i="6"/>
  <c r="BE141" i="6"/>
  <c r="BE144" i="6"/>
  <c r="BE149" i="6"/>
  <c r="BE155" i="6"/>
  <c r="BE169" i="6"/>
  <c r="BE175" i="6"/>
  <c r="BE177" i="6"/>
  <c r="BE180" i="6"/>
  <c r="BE129" i="6"/>
  <c r="BE146" i="6"/>
  <c r="J124" i="5"/>
  <c r="BE130" i="5"/>
  <c r="BE134" i="5"/>
  <c r="BE140" i="5"/>
  <c r="BE149" i="5"/>
  <c r="BE154" i="5"/>
  <c r="BE164" i="5"/>
  <c r="BE171" i="5"/>
  <c r="BE200" i="5"/>
  <c r="BE204" i="5"/>
  <c r="BE215" i="5"/>
  <c r="BE221" i="5"/>
  <c r="BE225" i="5"/>
  <c r="BE229" i="5"/>
  <c r="BE231" i="5"/>
  <c r="BE233" i="5"/>
  <c r="BE239" i="5"/>
  <c r="BE244" i="5"/>
  <c r="BE252" i="5"/>
  <c r="E115" i="5"/>
  <c r="BE132" i="5"/>
  <c r="BE136" i="5"/>
  <c r="BE146" i="5"/>
  <c r="BE162" i="5"/>
  <c r="BE169" i="5"/>
  <c r="BE181" i="5"/>
  <c r="BE184" i="5"/>
  <c r="BE191" i="5"/>
  <c r="BE195" i="5"/>
  <c r="BE202" i="5"/>
  <c r="BE213" i="5"/>
  <c r="BE223" i="5"/>
  <c r="BE235" i="5"/>
  <c r="BE237" i="5"/>
  <c r="BE246" i="5"/>
  <c r="BE249" i="5"/>
  <c r="F94" i="5"/>
  <c r="BE241" i="5"/>
  <c r="J91" i="5"/>
  <c r="BE143" i="5"/>
  <c r="BE152" i="5"/>
  <c r="BE159" i="5"/>
  <c r="BE167" i="5"/>
  <c r="BE175" i="5"/>
  <c r="BE188" i="5"/>
  <c r="BE196" i="5"/>
  <c r="BE198" i="5"/>
  <c r="BE206" i="5"/>
  <c r="BE208" i="5"/>
  <c r="BE218" i="5"/>
  <c r="BE227" i="5"/>
  <c r="E113" i="4"/>
  <c r="J122" i="4"/>
  <c r="BE130" i="4"/>
  <c r="BE135" i="4"/>
  <c r="BE139" i="4"/>
  <c r="F94" i="4"/>
  <c r="J91" i="4"/>
  <c r="BE128" i="4"/>
  <c r="BE132" i="4"/>
  <c r="F94" i="3"/>
  <c r="BE173" i="3"/>
  <c r="BE181" i="3"/>
  <c r="E85" i="3"/>
  <c r="J94" i="3"/>
  <c r="BE133" i="3"/>
  <c r="BE145" i="3"/>
  <c r="BE152" i="3"/>
  <c r="J91" i="3"/>
  <c r="BE135" i="3"/>
  <c r="BE158" i="3"/>
  <c r="BE160" i="3"/>
  <c r="BE165" i="3"/>
  <c r="BE169" i="3"/>
  <c r="BE176" i="3"/>
  <c r="BE131" i="3"/>
  <c r="BE140" i="3"/>
  <c r="BE131" i="2"/>
  <c r="J91" i="2"/>
  <c r="F94" i="2"/>
  <c r="E110" i="2"/>
  <c r="BE127" i="2"/>
  <c r="BE133" i="2"/>
  <c r="BE139" i="2"/>
  <c r="J94" i="2"/>
  <c r="BE125" i="2"/>
  <c r="BE129" i="2"/>
  <c r="BE135" i="2"/>
  <c r="BE137" i="2"/>
  <c r="BE141" i="2"/>
  <c r="F37" i="2"/>
  <c r="BB96" i="1" s="1"/>
  <c r="BB95" i="1" s="1"/>
  <c r="F38" i="2"/>
  <c r="BC96" i="1" s="1"/>
  <c r="BC95" i="1" s="1"/>
  <c r="AY95" i="1" s="1"/>
  <c r="F38" i="3"/>
  <c r="BC98" i="1" s="1"/>
  <c r="F39" i="4"/>
  <c r="BD99" i="1" s="1"/>
  <c r="F38" i="5"/>
  <c r="BC101" i="1" s="1"/>
  <c r="F39" i="5"/>
  <c r="BD101" i="1" s="1"/>
  <c r="J36" i="7"/>
  <c r="AW103" i="1" s="1"/>
  <c r="F36" i="8"/>
  <c r="BA104" i="1"/>
  <c r="J36" i="10"/>
  <c r="AW106" i="1"/>
  <c r="J36" i="2"/>
  <c r="AW96" i="1" s="1"/>
  <c r="J36" i="3"/>
  <c r="AW98" i="1" s="1"/>
  <c r="F38" i="4"/>
  <c r="BC99" i="1" s="1"/>
  <c r="F37" i="4"/>
  <c r="BB99" i="1" s="1"/>
  <c r="F36" i="5"/>
  <c r="BA101" i="1" s="1"/>
  <c r="F37" i="6"/>
  <c r="BB102" i="1"/>
  <c r="F36" i="7"/>
  <c r="BA103" i="1" s="1"/>
  <c r="F38" i="7"/>
  <c r="BC103" i="1" s="1"/>
  <c r="F38" i="10"/>
  <c r="BC106" i="1" s="1"/>
  <c r="BC105" i="1" s="1"/>
  <c r="AY105" i="1" s="1"/>
  <c r="F36" i="10"/>
  <c r="BA106" i="1"/>
  <c r="BA105" i="1" s="1"/>
  <c r="AW105" i="1" s="1"/>
  <c r="F39" i="2"/>
  <c r="BD96" i="1" s="1"/>
  <c r="BD95" i="1" s="1"/>
  <c r="F37" i="3"/>
  <c r="BB98" i="1" s="1"/>
  <c r="F36" i="3"/>
  <c r="BA98" i="1" s="1"/>
  <c r="F36" i="4"/>
  <c r="BA99" i="1" s="1"/>
  <c r="F37" i="5"/>
  <c r="BB101" i="1" s="1"/>
  <c r="J36" i="6"/>
  <c r="AW102" i="1" s="1"/>
  <c r="F36" i="6"/>
  <c r="BA102" i="1" s="1"/>
  <c r="F39" i="7"/>
  <c r="BD103" i="1" s="1"/>
  <c r="F39" i="8"/>
  <c r="BD104" i="1"/>
  <c r="F38" i="8"/>
  <c r="BC104" i="1" s="1"/>
  <c r="F37" i="10"/>
  <c r="BB106" i="1" s="1"/>
  <c r="BB105" i="1" s="1"/>
  <c r="AX105" i="1" s="1"/>
  <c r="F36" i="2"/>
  <c r="BA96" i="1" s="1"/>
  <c r="BA95" i="1" s="1"/>
  <c r="AW95" i="1" s="1"/>
  <c r="AS94" i="1"/>
  <c r="F39" i="3"/>
  <c r="BD98" i="1" s="1"/>
  <c r="J36" i="4"/>
  <c r="AW99" i="1" s="1"/>
  <c r="J36" i="5"/>
  <c r="AW101" i="1" s="1"/>
  <c r="F38" i="6"/>
  <c r="BC102" i="1"/>
  <c r="F39" i="6"/>
  <c r="BD102" i="1"/>
  <c r="F37" i="7"/>
  <c r="BB103" i="1"/>
  <c r="J36" i="8"/>
  <c r="AW104" i="1" s="1"/>
  <c r="F37" i="8"/>
  <c r="BB104" i="1" s="1"/>
  <c r="F39" i="10"/>
  <c r="BD106" i="1" s="1"/>
  <c r="BD105" i="1" s="1"/>
  <c r="J126" i="4" l="1"/>
  <c r="J125" i="4" s="1"/>
  <c r="J130" i="3"/>
  <c r="J100" i="4"/>
  <c r="R129" i="7"/>
  <c r="R128" i="7"/>
  <c r="T129" i="3"/>
  <c r="T128" i="3" s="1"/>
  <c r="P125" i="10"/>
  <c r="P124" i="10" s="1"/>
  <c r="AU106" i="1" s="1"/>
  <c r="AU105" i="1" s="1"/>
  <c r="T126" i="8"/>
  <c r="T125" i="8" s="1"/>
  <c r="T129" i="7"/>
  <c r="T128" i="7"/>
  <c r="P128" i="5"/>
  <c r="P127" i="5" s="1"/>
  <c r="AU101" i="1" s="1"/>
  <c r="AU100" i="1" s="1"/>
  <c r="P129" i="3"/>
  <c r="P128" i="3" s="1"/>
  <c r="AU98" i="1" s="1"/>
  <c r="AU97" i="1" s="1"/>
  <c r="T126" i="4"/>
  <c r="T125" i="4" s="1"/>
  <c r="BK125" i="10"/>
  <c r="BK124" i="10"/>
  <c r="J98" i="10" s="1"/>
  <c r="T127" i="6"/>
  <c r="T126" i="6" s="1"/>
  <c r="R129" i="3"/>
  <c r="R128" i="3" s="1"/>
  <c r="BK127" i="6"/>
  <c r="J127" i="6" s="1"/>
  <c r="J99" i="6" s="1"/>
  <c r="J126" i="10"/>
  <c r="J100" i="10" s="1"/>
  <c r="BK126" i="4"/>
  <c r="BK128" i="5"/>
  <c r="J128" i="5" s="1"/>
  <c r="J99" i="5" s="1"/>
  <c r="BK123" i="2"/>
  <c r="J123" i="2" s="1"/>
  <c r="J99" i="2" s="1"/>
  <c r="BK129" i="3"/>
  <c r="BK129" i="7"/>
  <c r="BK128" i="7" s="1"/>
  <c r="J128" i="7" s="1"/>
  <c r="J98" i="7" s="1"/>
  <c r="BK126" i="8"/>
  <c r="J126" i="8" s="1"/>
  <c r="J99" i="8" s="1"/>
  <c r="F35" i="2"/>
  <c r="AZ96" i="1" s="1"/>
  <c r="AZ95" i="1" s="1"/>
  <c r="BB97" i="1"/>
  <c r="AX97" i="1" s="1"/>
  <c r="F35" i="4"/>
  <c r="AZ99" i="1" s="1"/>
  <c r="J35" i="5"/>
  <c r="AV101" i="1" s="1"/>
  <c r="AT101" i="1" s="1"/>
  <c r="BC100" i="1"/>
  <c r="AY100" i="1" s="1"/>
  <c r="J35" i="8"/>
  <c r="AV104" i="1" s="1"/>
  <c r="AT104" i="1" s="1"/>
  <c r="BA100" i="1"/>
  <c r="AW100" i="1" s="1"/>
  <c r="AX95" i="1"/>
  <c r="F35" i="3"/>
  <c r="AZ98" i="1" s="1"/>
  <c r="J35" i="6"/>
  <c r="AV102" i="1" s="1"/>
  <c r="AT102" i="1" s="1"/>
  <c r="F35" i="7"/>
  <c r="AZ103" i="1" s="1"/>
  <c r="J35" i="2"/>
  <c r="AV96" i="1" s="1"/>
  <c r="AT96" i="1" s="1"/>
  <c r="BA97" i="1"/>
  <c r="AW97" i="1" s="1"/>
  <c r="BD97" i="1"/>
  <c r="BC97" i="1"/>
  <c r="AY97" i="1" s="1"/>
  <c r="J35" i="4"/>
  <c r="AV99" i="1" s="1"/>
  <c r="AT99" i="1" s="1"/>
  <c r="F35" i="5"/>
  <c r="AZ101" i="1" s="1"/>
  <c r="J35" i="7"/>
  <c r="AV103" i="1" s="1"/>
  <c r="AT103" i="1" s="1"/>
  <c r="J35" i="10"/>
  <c r="AV106" i="1" s="1"/>
  <c r="AT106" i="1" s="1"/>
  <c r="J35" i="3"/>
  <c r="AV98" i="1" s="1"/>
  <c r="AT98" i="1" s="1"/>
  <c r="F35" i="6"/>
  <c r="AZ102" i="1" s="1"/>
  <c r="F35" i="8"/>
  <c r="AZ104" i="1" s="1"/>
  <c r="BB100" i="1"/>
  <c r="AX100" i="1" s="1"/>
  <c r="BD100" i="1"/>
  <c r="F35" i="10"/>
  <c r="AZ106" i="1" s="1"/>
  <c r="AZ105" i="1" s="1"/>
  <c r="AV105" i="1" s="1"/>
  <c r="AT105" i="1" s="1"/>
  <c r="J129" i="3" l="1"/>
  <c r="J128" i="3" s="1"/>
  <c r="J100" i="3"/>
  <c r="J99" i="4"/>
  <c r="BK126" i="6"/>
  <c r="J126" i="6"/>
  <c r="J32" i="6" s="1"/>
  <c r="AG102" i="1" s="1"/>
  <c r="BK128" i="3"/>
  <c r="BK125" i="4"/>
  <c r="J129" i="7"/>
  <c r="J99" i="7" s="1"/>
  <c r="J99" i="10"/>
  <c r="BK122" i="2"/>
  <c r="J122" i="2" s="1"/>
  <c r="J98" i="2" s="1"/>
  <c r="BK127" i="5"/>
  <c r="J127" i="5" s="1"/>
  <c r="J98" i="5" s="1"/>
  <c r="BK125" i="8"/>
  <c r="J125" i="8"/>
  <c r="J98" i="8" s="1"/>
  <c r="AU94" i="1"/>
  <c r="J32" i="7"/>
  <c r="AG103" i="1" s="1"/>
  <c r="AZ97" i="1"/>
  <c r="AV97" i="1" s="1"/>
  <c r="AT97" i="1" s="1"/>
  <c r="BA94" i="1"/>
  <c r="W30" i="1" s="1"/>
  <c r="J32" i="10"/>
  <c r="AG106" i="1" s="1"/>
  <c r="AG105" i="1" s="1"/>
  <c r="AZ100" i="1"/>
  <c r="AV100" i="1" s="1"/>
  <c r="AT100" i="1" s="1"/>
  <c r="BB94" i="1"/>
  <c r="W31" i="1" s="1"/>
  <c r="BC94" i="1"/>
  <c r="W32" i="1" s="1"/>
  <c r="AV95" i="1"/>
  <c r="AT95" i="1" s="1"/>
  <c r="BD94" i="1"/>
  <c r="W33" i="1" s="1"/>
  <c r="J99" i="3" l="1"/>
  <c r="J32" i="3"/>
  <c r="AG98" i="1" s="1"/>
  <c r="AN98" i="1" s="1"/>
  <c r="J32" i="4"/>
  <c r="AG99" i="1" s="1"/>
  <c r="J41" i="7"/>
  <c r="J41" i="6"/>
  <c r="J41" i="10"/>
  <c r="J98" i="3"/>
  <c r="J98" i="6"/>
  <c r="AN102" i="1"/>
  <c r="AN103" i="1"/>
  <c r="AN106" i="1"/>
  <c r="AN105" i="1"/>
  <c r="J32" i="5"/>
  <c r="AG101" i="1" s="1"/>
  <c r="AN101" i="1" s="1"/>
  <c r="AX94" i="1"/>
  <c r="J32" i="2"/>
  <c r="AG96" i="1" s="1"/>
  <c r="AG95" i="1" s="1"/>
  <c r="AY94" i="1"/>
  <c r="AZ94" i="1"/>
  <c r="AV94" i="1" s="1"/>
  <c r="AK29" i="1" s="1"/>
  <c r="J32" i="8"/>
  <c r="AG104" i="1" s="1"/>
  <c r="AW94" i="1"/>
  <c r="AK30" i="1" s="1"/>
  <c r="AG97" i="1" l="1"/>
  <c r="J41" i="3"/>
  <c r="J98" i="4"/>
  <c r="AN95" i="1"/>
  <c r="J41" i="8"/>
  <c r="J41" i="5"/>
  <c r="J41" i="2"/>
  <c r="J41" i="4"/>
  <c r="AN104" i="1"/>
  <c r="AN96" i="1"/>
  <c r="AN99" i="1"/>
  <c r="AG100" i="1"/>
  <c r="W29" i="1"/>
  <c r="AT94" i="1"/>
  <c r="AG94" i="1" l="1"/>
  <c r="AN94" i="1" s="1"/>
  <c r="AN97" i="1"/>
  <c r="AN100" i="1"/>
  <c r="AK26" i="1" l="1"/>
  <c r="AK35" i="1" s="1"/>
</calcChain>
</file>

<file path=xl/sharedStrings.xml><?xml version="1.0" encoding="utf-8"?>
<sst xmlns="http://schemas.openxmlformats.org/spreadsheetml/2006/main" count="5603" uniqueCount="892">
  <si>
    <t>Export Komplet</t>
  </si>
  <si>
    <t/>
  </si>
  <si>
    <t>2.0</t>
  </si>
  <si>
    <t>False</t>
  </si>
  <si>
    <t>{fe8a7573-f72f-459b-a235-12359ef90315}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</si>
  <si>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</si>
  <si>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</si>
  <si>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</si>
  <si>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</si>
  <si>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</si>
  <si>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</si>
  <si>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</si>
  <si>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</si>
  <si>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17-099</t>
  </si>
  <si>
    <t>Stavba:</t>
  </si>
  <si>
    <t>ZTV pro výstavbu RD v obci Ústí (lokalita č.6 dle ÚPD)</t>
  </si>
  <si>
    <t>KSO:</t>
  </si>
  <si>
    <t>CC-CZ:</t>
  </si>
  <si>
    <t>Místo:</t>
  </si>
  <si>
    <t>Ústí u Humpolce</t>
  </si>
  <si>
    <t>Datum:</t>
  </si>
  <si>
    <t>29. 8. 2022</t>
  </si>
  <si>
    <t>Zadavatel:</t>
  </si>
  <si>
    <t>IČ:</t>
  </si>
  <si>
    <t>00286796</t>
  </si>
  <si>
    <t>Obec Ústí</t>
  </si>
  <si>
    <t>DIČ:</t>
  </si>
  <si>
    <t>Zhotovitel:</t>
  </si>
  <si>
    <t xml:space="preserve"> </t>
  </si>
  <si>
    <t>Projektant:</t>
  </si>
  <si>
    <t>28094026</t>
  </si>
  <si>
    <t>PROJEKT CENTRUM NOVA s.r.o.</t>
  </si>
  <si>
    <t>CZ28094026</t>
  </si>
  <si>
    <t>True</t>
  </si>
  <si>
    <t>Zpracovatel:</t>
  </si>
  <si>
    <t>Poznámka: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</si>
  <si>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apod._x000D_
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listy._x000D_
- Kde není výslovně uvedeno, bude pracovní postup a technologie provádění stanovena oprávněnou osobou zhotovitele _x000D_
- Pro sestavení SOUPISU PRACÍ v podrobnostech vymezených vyhl. č. 169/2016Sb. byla použita v převážné míře cenová soustava ÚRS._x000D_
- V případě nejasností u některé z položek uváděných v supisu prací, kontaktuje uchazeč zadavatele._x000D_
- Vlastní položky, komplety, soubory a položky s vyšší cenou než dle ceníku jsou stanoveny na základě zkušeností projektanta z období 3 let a odpovídají situaci na trhu.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</si>
  <si>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</si>
  <si>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</si>
  <si>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</si>
  <si>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</si>
  <si>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</si>
  <si>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</si>
  <si>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</si>
  <si>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</si>
  <si>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</si>
  <si>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</si>
  <si>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</si>
  <si>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</si>
  <si>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</si>
  <si>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</si>
  <si>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</si>
  <si>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</si>
  <si>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</si>
  <si>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</si>
  <si>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</si>
  <si>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</si>
  <si>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</si>
  <si>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</si>
  <si>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</si>
  <si>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</si>
  <si>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</si>
  <si>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</si>
  <si>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</si>
  <si>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</si>
  <si>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</si>
  <si>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</si>
  <si>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</si>
  <si>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</si>
  <si>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</si>
  <si>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</si>
  <si>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</si>
  <si>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</si>
  <si>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</si>
  <si>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</si>
  <si>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</si>
  <si>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</si>
  <si>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</si>
  <si>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</si>
  <si>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</si>
  <si>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</si>
  <si>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VRN</t>
  </si>
  <si>
    <t>Vedlejší a ostatní rozpočtové náklady</t>
  </si>
  <si>
    <t>VON</t>
  </si>
  <si>
    <t>1</t>
  </si>
  <si>
    <t>{930af2b6-9bd6-465f-94fd-20c81a2c4a87}</t>
  </si>
  <si>
    <t>2</t>
  </si>
  <si>
    <t>/</t>
  </si>
  <si>
    <t>Soupis</t>
  </si>
  <si>
    <t>{51aa45c4-de1a-4ed0-ae07-5d1eda8ba687}</t>
  </si>
  <si>
    <t>SO-101</t>
  </si>
  <si>
    <t>KOMUNIKACE</t>
  </si>
  <si>
    <t>STA</t>
  </si>
  <si>
    <t>{1d969ec1-22b2-424f-83df-bea01ca06a00}</t>
  </si>
  <si>
    <t>SO-101a</t>
  </si>
  <si>
    <t>Komunikace</t>
  </si>
  <si>
    <t>{cfe3e900-8f6f-4d44-b244-c251a78dc52e}</t>
  </si>
  <si>
    <t>8222761</t>
  </si>
  <si>
    <t>SO-101b</t>
  </si>
  <si>
    <t>Sanace - pláně komunikace</t>
  </si>
  <si>
    <t>{03d12cda-5832-4267-8cce-75f9fa969b24}</t>
  </si>
  <si>
    <t>822 27 61</t>
  </si>
  <si>
    <t>SO-300</t>
  </si>
  <si>
    <t>KANALIZACE A VODOVOD</t>
  </si>
  <si>
    <t>{fc44b44c-56ba-41d2-8a3c-db442875dbc6}</t>
  </si>
  <si>
    <t>SO-301</t>
  </si>
  <si>
    <t>Splašková kanalizace</t>
  </si>
  <si>
    <t>{80c39fe3-54e0-4ed0-9b0b-a715967a0b38}</t>
  </si>
  <si>
    <t>827 21 11</t>
  </si>
  <si>
    <t>SO-302</t>
  </si>
  <si>
    <t>Přípojky kanalizace</t>
  </si>
  <si>
    <t>{14fc6533-4a48-4e21-b2a5-25be7d953216}</t>
  </si>
  <si>
    <t>827 29 11</t>
  </si>
  <si>
    <t>SO-303</t>
  </si>
  <si>
    <t>Vodovod</t>
  </si>
  <si>
    <t>{b958ef6b-345b-484a-ad17-7b44f5a9283f}</t>
  </si>
  <si>
    <t>827 13 11</t>
  </si>
  <si>
    <t>SO-304</t>
  </si>
  <si>
    <t>Vodovodní přípojky</t>
  </si>
  <si>
    <t>{da7645cf-0e19-47e9-aa07-ae27a569cf51}</t>
  </si>
  <si>
    <t>827 19 11</t>
  </si>
  <si>
    <t>SO-800</t>
  </si>
  <si>
    <t>SADOVÉ ÚPRAVY</t>
  </si>
  <si>
    <t>{300afcaa-3f6c-46ca-b936-68216b486d13}</t>
  </si>
  <si>
    <t>SO-801</t>
  </si>
  <si>
    <t>Sadové úpravy</t>
  </si>
  <si>
    <t>{2cee4428-0826-40e6-9b2a-d7225dabbb6d}</t>
  </si>
  <si>
    <t>823 29 11</t>
  </si>
  <si>
    <t>KRYCÍ LIST SOUPISU PRACÍ</t>
  </si>
  <si>
    <t>Objekt:</t>
  </si>
  <si>
    <t>VRN - Vedlejší a ostatní rozpočtové náklady</t>
  </si>
  <si>
    <t>Soupis: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</si>
  <si>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Tento soupis prací řeší vedlejší a ostatní náklady dle vyhl. 169/2016Sb. §9 a 10 v tomto jediném společném soupisu pro všechny uváděné stavební a inženýrské objekty v zakázce. - Vzhledem k výše uvedenému nelze stanovit jednotné JKSO pro tento objekt, zakázka obsahuje tyto objekty dle JKSO: 822 2761, 827 2111, 827 2911, 827 1311, 827 1911, 828 7511, 823 2911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</si>
  <si>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</si>
  <si>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</si>
  <si>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</si>
  <si>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</si>
  <si>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</si>
  <si>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</si>
  <si>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 xml:space="preserve">    O02 - Vedlejší a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</si>
  <si>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</si>
  <si>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</si>
  <si>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</si>
  <si>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</si>
  <si>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</si>
  <si>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</si>
  <si>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</si>
  <si>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</si>
  <si>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</si>
  <si>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</si>
  <si>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</si>
  <si>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</si>
  <si>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</si>
  <si>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</si>
  <si>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</si>
  <si>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</si>
  <si>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</si>
  <si>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O02</t>
  </si>
  <si>
    <t>Vedlejší a ostatní náklady</t>
  </si>
  <si>
    <t>K</t>
  </si>
  <si>
    <t>0100</t>
  </si>
  <si>
    <t>Zařízení staveniště</t>
  </si>
  <si>
    <t>kpl</t>
  </si>
  <si>
    <t>1240126341</t>
  </si>
  <si>
    <t>PP</t>
  </si>
  <si>
    <t>Veškeré náklady a činnosti související s vybudováním, provozem a likvidací staveniště v rozsahu vyžadujícím řádné provedení  díla.
Stavební zařízení pro sklad, hygienické zázemí a administrativní činnost stavby (stavební buňky dle potřeby stavby).
Zajištění připojení staveniště na elektrickou energii, vodu, odpad a odvodnění staveniště. 
Provádění každodenního hrubého úklidu staveniště a průběžné likvidace vznikajících odpadů oprávněnou osobou. 
Pravidelné čištění a úklid příjezdových a přístupových komunikací.
Oplocení staveniště (trvalé a dočasné). Ostraha staveniště. 
Uvedení ploch dotčených stavbou do původního stavu před realizací záměru.</t>
  </si>
  <si>
    <t>0101</t>
  </si>
  <si>
    <t>Bezpečnost a ochrana zdraví při práci (BOZP)</t>
  </si>
  <si>
    <t>1394522077</t>
  </si>
  <si>
    <t>Veškeré prvky zajišťující bezpečnost a ochranu zdraví při práci - dodávka, montáž, údržba, obnova a demontáž.
(trvalé oplocení, mobilní oplocení, výstražné značení, přechody výkopů, atd. ) 
Povinnosti vyplývající z plánu BOZP vč. připomínek příslušných úřadů.</t>
  </si>
  <si>
    <t>3</t>
  </si>
  <si>
    <t>0102</t>
  </si>
  <si>
    <t>Dočasné dopravní opatření</t>
  </si>
  <si>
    <t>-449053838</t>
  </si>
  <si>
    <t xml:space="preserve">Náklady na vyhotovení návrhu dočasného dopravního značení a zvláštního užívání komunikace, vč. projednání, odsouhlasení s dotčenými orgány a organizacemi a zajištění správních rozhodnutí. 
Dodání dopravních značek a světelné signalizace, jejich rozmístění a přemísťování a jejich údržba v průběhu výstavby včetně následného odstranění, poplatky za správní řízení, splnění podmínek správních rozhodnutí a orgánu DOSS.
</t>
  </si>
  <si>
    <t>0104</t>
  </si>
  <si>
    <t>Poskytnutí zařízení staveniště (jeho části) pro umožnění činnosti TDS, AD, SÚ, atd. po dobu výstavby.</t>
  </si>
  <si>
    <t>1596164259</t>
  </si>
  <si>
    <t>Poskytnutí krytého, čistého prostoru včetně vybavení pracovním stolem a 6 židlemi s volným připojením na EI a internet (např. stavební buňka - kancelář stavby, místnost v objektu, ...)</t>
  </si>
  <si>
    <t>5</t>
  </si>
  <si>
    <t>0105</t>
  </si>
  <si>
    <t>Náklady vyplývající z požadavků DOSS a správců inženýrských sítí.</t>
  </si>
  <si>
    <t>-1334955976</t>
  </si>
  <si>
    <t>Veškeré náklady vyplývající se zajištění plnění požadavků DOSS a správců inženýrských sítí (objednání vytýčení inženýrských sítí, komunikace se správci in. sítí a DOSS dle jejich vyjádření a rozhodnutí - viz. dokladová část, .....) vč. příslušných administratovních úkonů. 
O veškerých úkonech zhotovitele směrem k DOSS a správců inženýrských sítí, bude zhotovitelem informován TDI, TDS a investor.</t>
  </si>
  <si>
    <t>6</t>
  </si>
  <si>
    <t>0301</t>
  </si>
  <si>
    <t xml:space="preserve">Vytýčení stávajících inženýrských sítí </t>
  </si>
  <si>
    <t>1880854393</t>
  </si>
  <si>
    <t>Vytýčení stávajících inženýrských sítí i jejich správci. Bude provedeno vč. stabilizace bodů pro potřeby stavby po celou dobu výstavby.</t>
  </si>
  <si>
    <t>7</t>
  </si>
  <si>
    <t>0302</t>
  </si>
  <si>
    <t xml:space="preserve">Geodetické vytýčení a činnost geodeta během výstavby  </t>
  </si>
  <si>
    <t>-1592326142</t>
  </si>
  <si>
    <t xml:space="preserve">Vytýčení nově budovaných inženýrských sítí a stavebních objektů, kontrolní měření během výstavby. 
Vytýčení hranic sousedních objektů vč. stabilizace vytýčených bodů po celou dobu výstavby. </t>
  </si>
  <si>
    <t>8</t>
  </si>
  <si>
    <t>0303</t>
  </si>
  <si>
    <t>Geodetické zaměření řešených objektů po dokončení stavby</t>
  </si>
  <si>
    <t>-1533253880</t>
  </si>
  <si>
    <t>Geodetické zaměření řešených objektů ve 3 tištěných vyhotoveních + 1x elektronicky CD)</t>
  </si>
  <si>
    <t>9</t>
  </si>
  <si>
    <t>0401</t>
  </si>
  <si>
    <t xml:space="preserve">Projektová dokumentace skutečného provedení  </t>
  </si>
  <si>
    <t>-1773495778</t>
  </si>
  <si>
    <t>Projektová dokumentace skutečného provedení 3x tištěně a 1x elektronicky na CD</t>
  </si>
  <si>
    <t>10</t>
  </si>
  <si>
    <t>11</t>
  </si>
  <si>
    <t>12</t>
  </si>
  <si>
    <t>13</t>
  </si>
  <si>
    <t>SO-101 - KOMUNIKACE</t>
  </si>
  <si>
    <t>SO-101a - Komunikace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</si>
  <si>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Tato část soupisu prací vychází dle vyhlášky 169/2016 Sb. z následujících grafických a textových částí projektové dokumentace: 101.01 Technická zpráva – komunikace 101.02 Situace 101.03 Podélný profil 101.04 Vzorový příčný řez 101.05 Příčné řezy 101.06 Vytyčovací výkres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</si>
  <si>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</si>
  <si>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</si>
  <si>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</si>
  <si>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</si>
  <si>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</si>
  <si>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</si>
  <si>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</si>
  <si>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</si>
  <si>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</si>
  <si>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</si>
  <si>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</si>
  <si>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113107343</t>
  </si>
  <si>
    <t>Odstranění podkladu živičného tl přes 100 do 150 mm strojně pl do 50 m2</t>
  </si>
  <si>
    <t>m2</t>
  </si>
  <si>
    <t>CS ÚRS 2022 02</t>
  </si>
  <si>
    <t>1097482647</t>
  </si>
  <si>
    <t>Odstranění podkladů nebo krytů strojně plochy jednotlivě do 50 m2 s přemístěním hmot na skládku na vzdálenost do 3 m nebo s naložením na dopravní prostředek živičných, o tl. vrstvy přes 100 do 150 mm</t>
  </si>
  <si>
    <t>131251104</t>
  </si>
  <si>
    <t>Hloubení jam nezapažených v hornině třídy těžitelnosti I skupiny 3 objem do 500 m3 strojně</t>
  </si>
  <si>
    <t>m3</t>
  </si>
  <si>
    <t>-1523985193</t>
  </si>
  <si>
    <t>Hloubení nezapažených jam a zářezů strojně s urovnáním dna do předepsaného profilu a spádu v hornině třídy těžitelnosti I skupiny 3 přes 100 do 500 m3</t>
  </si>
  <si>
    <t>132251102</t>
  </si>
  <si>
    <t>Hloubení rýh nezapažených š do 800 mm v hornině třídy těžitelnosti I skupiny 3 objem do 50 m3 strojně</t>
  </si>
  <si>
    <t>1397861948</t>
  </si>
  <si>
    <t>Hloubení nezapažených rýh šířky do 800 mm strojně s urovnáním dna do předepsaného profilu a spádu v hornině třídy těžitelnosti I skupiny 3 přes 20 do 50 m3</t>
  </si>
  <si>
    <t>VV</t>
  </si>
  <si>
    <t>drenáž</t>
  </si>
  <si>
    <t>118*0,4*0,4</t>
  </si>
  <si>
    <t>Součet</t>
  </si>
  <si>
    <t>162251102</t>
  </si>
  <si>
    <t>Vodorovné přemístění přes 20 do 50 m výkopku/sypaniny z horniny třídy těžitelnosti I skupiny 1 až 3</t>
  </si>
  <si>
    <t>1439389423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</si>
  <si>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</si>
  <si>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52</t>
  </si>
  <si>
    <t>162351104</t>
  </si>
  <si>
    <t>Vodorovné přemístění přes 500 do 1000 m výkopku/sypaniny z horniny třídy těžitelnosti I skupiny 1 až 3</t>
  </si>
  <si>
    <t>875571499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</si>
  <si>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</si>
  <si>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196</t>
  </si>
  <si>
    <t>18,88</t>
  </si>
  <si>
    <t>-8</t>
  </si>
  <si>
    <t>-52</t>
  </si>
  <si>
    <t>171151131</t>
  </si>
  <si>
    <t>Uložení sypaniny z hornin nesoudržných a soudržných střídavě do násypů zhutněných strojně</t>
  </si>
  <si>
    <t>-1451979056</t>
  </si>
  <si>
    <t>Uložení sypanin do násypů strojně s rozprostřením sypaniny ve vrstvách a s hrubým urovnáním zhutněných z hornin nesoudržných a soudržných střídavě ukládaných</t>
  </si>
  <si>
    <t>136</t>
  </si>
  <si>
    <t>175151201</t>
  </si>
  <si>
    <t>Obsypání objektu původním terénem sypaninou bez prohození, uloženou do 3 m strojně</t>
  </si>
  <si>
    <t>-97585264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</si>
  <si>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</si>
  <si>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181951112</t>
  </si>
  <si>
    <t>Úprava pláně v hornině třídy těžitelnosti I skupiny 1 až 3 se zhutněním strojně</t>
  </si>
  <si>
    <t>-2142187079</t>
  </si>
  <si>
    <t>Úprava pláně vyrovnáním výškových rozdílů strojně v hornině třídy těžitelnosti I, skupiny 1 až 3 se zhutněním</t>
  </si>
  <si>
    <t>639*1,1</t>
  </si>
  <si>
    <t>Zakládání</t>
  </si>
  <si>
    <t>211971110</t>
  </si>
  <si>
    <t>Zřízení opláštění žeber nebo trativodů geotextilií v rýze nebo zářezu sklonu do 1:2</t>
  </si>
  <si>
    <t>-1049635536</t>
  </si>
  <si>
    <t>Zřízení opláštění výplně z geotextilie odvodňovacích žeber nebo trativodů  v rýze nebo zářezu se stěnami šikmými o sklonu do 1:2</t>
  </si>
  <si>
    <t>118*(0,4+0,4)*2</t>
  </si>
  <si>
    <t>M</t>
  </si>
  <si>
    <t>69311068</t>
  </si>
  <si>
    <t>geotextilie netkaná separační, ochranná, filtrační, drenážní PP 300g/m2</t>
  </si>
  <si>
    <t>349041108</t>
  </si>
  <si>
    <t>188,8*1,2</t>
  </si>
  <si>
    <t>212752402</t>
  </si>
  <si>
    <t>Trativod z drenážních trubek korugovaných PE-HD SN 8 perforace 360° včetně lože otevřený výkop DN 150 pro liniové stavby</t>
  </si>
  <si>
    <t>m</t>
  </si>
  <si>
    <t>-1517301248</t>
  </si>
  <si>
    <t>Trativody z drenážních trubek pro liniové stavby a komunikace se zřízením štěrkového lože pod trubky a s jejich obsypem v otevřeném výkopu trubka korugovaná sendvičová PE-HD SN 8 celoperforovaná 360° DN 150</t>
  </si>
  <si>
    <t>Komunikace pozemní</t>
  </si>
  <si>
    <t>564851111</t>
  </si>
  <si>
    <t>Podklad ze štěrkodrtě ŠD plochy přes 100 m2 tl 150 mm</t>
  </si>
  <si>
    <t>1046719921</t>
  </si>
  <si>
    <t>Podklad ze štěrkodrti ŠD s rozprostřením a zhutněním plochy přes 100 m2, po zhutnění tl. 150 mm</t>
  </si>
  <si>
    <t>14</t>
  </si>
  <si>
    <t>565155121</t>
  </si>
  <si>
    <t>Asfaltový beton vrstva podkladní ACP 16 (obalované kamenivo OKS) tl 70 mm š přes 3 m</t>
  </si>
  <si>
    <t>16</t>
  </si>
  <si>
    <t>17</t>
  </si>
  <si>
    <t>577134121</t>
  </si>
  <si>
    <t>Asfaltový beton vrstva obrusná ACO 11 (ABS) tř. I tl 40 mm š přes 3 m z nemodifikovaného asfaltu</t>
  </si>
  <si>
    <t>18</t>
  </si>
  <si>
    <t>19</t>
  </si>
  <si>
    <t>20</t>
  </si>
  <si>
    <t>Trubní vedení</t>
  </si>
  <si>
    <t>22</t>
  </si>
  <si>
    <t>kus</t>
  </si>
  <si>
    <t>23</t>
  </si>
  <si>
    <t>24</t>
  </si>
  <si>
    <t>25</t>
  </si>
  <si>
    <t>26</t>
  </si>
  <si>
    <t>27</t>
  </si>
  <si>
    <t>28</t>
  </si>
  <si>
    <t>29</t>
  </si>
  <si>
    <t>30</t>
  </si>
  <si>
    <t>Ostatní konstrukce a práce, bourání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</si>
  <si>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</si>
  <si>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</si>
  <si>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</si>
  <si>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</si>
  <si>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</si>
  <si>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</si>
  <si>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</si>
  <si>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</si>
  <si>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</si>
  <si>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</si>
  <si>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</si>
  <si>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</si>
  <si>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</si>
  <si>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</si>
  <si>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997</t>
  </si>
  <si>
    <t>Přesun sutě</t>
  </si>
  <si>
    <t>45</t>
  </si>
  <si>
    <t>t</t>
  </si>
  <si>
    <t>46</t>
  </si>
  <si>
    <t>47</t>
  </si>
  <si>
    <t>997221645</t>
  </si>
  <si>
    <t>Poplatek za uložení na skládce (skládkovné) odpadu asfaltového bez dehtu kód odpadu 17 03 02</t>
  </si>
  <si>
    <t>Poplatek za uložení stavebního odpadu na skládce (skládkovné) asfaltového bez obsahu dehtu zatříděného do Katalogu odpadů pod kódem 17 03 02</t>
  </si>
  <si>
    <t>998</t>
  </si>
  <si>
    <t>Přesun hmot</t>
  </si>
  <si>
    <t>48</t>
  </si>
  <si>
    <t>998225111</t>
  </si>
  <si>
    <t>Přesun hmot pro pozemní komunikace s krytem z kamene, monolitickým betonovým nebo živičným</t>
  </si>
  <si>
    <t>1148379472</t>
  </si>
  <si>
    <t>Přesun hmot pro komunikace s krytem z kameniva, monolitickým betonovým nebo živičným  dopravní vzdálenost do 200 m jakékoliv délky objektu</t>
  </si>
  <si>
    <t>SO-101b - Sanace - pláně komunikace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</si>
  <si>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Tato část soupisu prací vychází dle vyhlášky 169/2016 Sb. z následujících grafických a textových částí projektové dokumentace: 101.01 Technická zpráva – komunikace 101.02 Situace 101.04 Vzorový příčný řez</t>
  </si>
  <si>
    <t>-997854639</t>
  </si>
  <si>
    <t>162751117</t>
  </si>
  <si>
    <t>Vodorovné přemístění přes 9 000 do 10000 m výkopku/sypaniny z horniny třídy těžitelnosti I skupiny 1 až 3</t>
  </si>
  <si>
    <t>-735332116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</si>
  <si>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</si>
  <si>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162751119</t>
  </si>
  <si>
    <t>Příplatek k vodorovnému přemístění výkopku/sypaniny z horniny třídy těžitelnosti I skupiny 1 až 3 ZKD 1000 m přes 10000 m</t>
  </si>
  <si>
    <t>-1108277815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</si>
  <si>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</si>
  <si>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171201221</t>
  </si>
  <si>
    <t>Poplatek za uložení na skládce (skládkovné) zeminy a kamení kód odpadu 17 05 04</t>
  </si>
  <si>
    <t>1247796247</t>
  </si>
  <si>
    <t>Poplatek za uložení stavebního odpadu na skládce (skládkovné) zeminy a kamení zatříděného do Katalogu odpadů pod kódem 17 05 04</t>
  </si>
  <si>
    <t>433*2,1 'Přepočtené koeficientem množství</t>
  </si>
  <si>
    <t>564871116-1</t>
  </si>
  <si>
    <t>Podklad ze štěrkodrtě ŠD 0/32 plochy přes 100 m2 tl. 300 mm</t>
  </si>
  <si>
    <t>58239069</t>
  </si>
  <si>
    <t>Podklad ze štěrkodrti ŠD s rozprostřením a zhutněním plochy přes 100 m2, po zhutnění tl. 300 mm</t>
  </si>
  <si>
    <t>-79559147</t>
  </si>
  <si>
    <t>Přesun hmot pro komunikace s krytem z kameniva, monolitickým betonovým nebo živičným dopravní vzdálenost do 200 m jakékoliv délky objektu</t>
  </si>
  <si>
    <t>SO-300 - KANALIZACE A VODOVOD</t>
  </si>
  <si>
    <t>SO-301 - Splašková kanalizace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</si>
  <si>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Tato část soupisu prací vychází dle vyhlášky 169/2016 Sb. z následujících grafických a textových částí projektové dokumentace: 300.01 Technická zpráva  300.02 Situace – KANALIZACE, VODOVOD 300.03 Podélný profil splaškové kanalizace 300.04 Vzorový řez uložení kanalizačního potrubí 300.05 Kanalizační šachta</t>
  </si>
  <si>
    <t xml:space="preserve">    3 - Svislé a kompletní konstrukce</t>
  </si>
  <si>
    <t xml:space="preserve">    4 - Vodorovné konstrukce</t>
  </si>
  <si>
    <t>115001101</t>
  </si>
  <si>
    <t>Převedení vody potrubím DN do 100</t>
  </si>
  <si>
    <t>1082525471</t>
  </si>
  <si>
    <t>Převedení vody potrubím průměru DN do 100</t>
  </si>
  <si>
    <t>115101201</t>
  </si>
  <si>
    <t>Čerpání vody na dopravní výšku do 10 m průměrný přítok do 500 l/min</t>
  </si>
  <si>
    <t>hod</t>
  </si>
  <si>
    <t>2118533595</t>
  </si>
  <si>
    <t>Čerpání vody na dopravní výšku do 10 m s uvažovaným průměrným přítokem do 500 l/min</t>
  </si>
  <si>
    <t>119001406</t>
  </si>
  <si>
    <t>Dočasné zajištění potrubí z PE DN přes 200 do 500 mm</t>
  </si>
  <si>
    <t>-1743195235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</si>
  <si>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přes 200 do 500 mm</t>
  </si>
  <si>
    <t>132154204</t>
  </si>
  <si>
    <t>Hloubení zapažených rýh š do 2000 mm v hornině třídy těžitelnosti I skupiny 1 a 2 objem do 500 m3</t>
  </si>
  <si>
    <t>-1363018822</t>
  </si>
  <si>
    <t>Hloubení zapažených rýh šířky přes 800 do 2 000 mm strojně s urovnáním dna do předepsaného profilu a spádu v hornině třídy těžitelnosti I skupiny 1 a 2 přes 100 do 500 m3</t>
  </si>
  <si>
    <t>101*((1+1.85)/2)*1</t>
  </si>
  <si>
    <t>143,925*0,3 'Přepočtené koeficientem množství</t>
  </si>
  <si>
    <t>132212211</t>
  </si>
  <si>
    <t>Hloubení rýh š do 2000 mm v soudržných horninách třídy těžitelnosti I skupiny 3 ručně</t>
  </si>
  <si>
    <t>CS ÚRS 2021 02</t>
  </si>
  <si>
    <t>-801223481</t>
  </si>
  <si>
    <t>Hloubení rýh šířky přes 800 do 2 000 mm ručně zapažených i nezapažených, s urovnáním dna do předepsaného profilu a spádu v hornině třídy těžitelnosti I skupiny 3 soudržných</t>
  </si>
  <si>
    <t>2*1.2*1</t>
  </si>
  <si>
    <t>132254204</t>
  </si>
  <si>
    <t>Hloubení zapažených rýh š do 2000 mm v hornině třídy těžitelnosti I skupiny 3 objem do 500 m3</t>
  </si>
  <si>
    <t>772551321</t>
  </si>
  <si>
    <t>Hloubení zapažených rýh šířky přes 800 do 2 000 mm strojně s urovnáním dna do předepsaného profilu a spádu v hornině třídy těžitelnosti I skupiny 3 přes 100 do 500 m3</t>
  </si>
  <si>
    <t>143,925*0,35 'Přepočtené koeficientem množství</t>
  </si>
  <si>
    <t>132354204</t>
  </si>
  <si>
    <t>Hloubení zapažených rýh š do 2000 mm v hornině třídy těžitelnosti II skupiny 4 objem do 500 m3</t>
  </si>
  <si>
    <t>-256210208</t>
  </si>
  <si>
    <t>Hloubení zapažených rýh šířky přes 800 do 2 000 mm strojně s urovnáním dna do předepsaného profilu a spádu v hornině třídy těžitelnosti II skupiny 4 přes 100 do 500 m3</t>
  </si>
  <si>
    <t>151101101</t>
  </si>
  <si>
    <t>Zřízení příložného pažení a rozepření stěn rýh hl do 2 m</t>
  </si>
  <si>
    <t>-2146283872</t>
  </si>
  <si>
    <t>Zřízení pažení a rozepření stěn rýh pro podzemní vedení příložné pro jakoukoliv mezerovitost, hloubky do 2 m</t>
  </si>
  <si>
    <t>80*((1.3+1.85)/2)</t>
  </si>
  <si>
    <t>151101111</t>
  </si>
  <si>
    <t>Odstranění příložného pažení a rozepření stěn rýh hl do 2 m</t>
  </si>
  <si>
    <t>765268734</t>
  </si>
  <si>
    <t>Odstranění pažení a rozepření stěn rýh pro podzemní vedení s uložením materiálu na vzdálenost do 3 m od kraje výkopu příložné, hloubky do 2 m</t>
  </si>
  <si>
    <t>-5364702</t>
  </si>
  <si>
    <t>143.925+2.4</t>
  </si>
  <si>
    <t>-84,169-50,374</t>
  </si>
  <si>
    <t>-1612858471</t>
  </si>
  <si>
    <t>11,782*14 'Přepočtené koeficientem množství</t>
  </si>
  <si>
    <t>162751137</t>
  </si>
  <si>
    <t>Vodorovné přemístění přes 9 000 do 10000 m výkopku/sypaniny z horniny třídy těžitelnosti II skupiny 4 a 5</t>
  </si>
  <si>
    <t>-410562563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</si>
  <si>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</si>
  <si>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162751139</t>
  </si>
  <si>
    <t>Příplatek k vodorovnému přemístění výkopku/sypaniny z horniny třídy těžitelnosti II skupiny 4 a 5 ZKD 1000 m přes 10000 m</t>
  </si>
  <si>
    <t>504588684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</si>
  <si>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</si>
  <si>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50,374*14 'Přepočtené koeficientem množství</t>
  </si>
  <si>
    <t>167151101</t>
  </si>
  <si>
    <t>Nakládání výkopku z hornin třídy těžitelnosti I skupiny 1 až 3 do 100 m3</t>
  </si>
  <si>
    <t>-745262038</t>
  </si>
  <si>
    <t>Nakládání, skládání a překládání neulehlého výkopku nebo sypaniny strojně nakládání, množství do 100 m3, z horniny třídy těžitelnosti I, skupiny 1 až 3</t>
  </si>
  <si>
    <t>167151102</t>
  </si>
  <si>
    <t>Nakládání výkopku z hornin třídy těžitelnosti II skupiny 4 a 5 do 100 m3</t>
  </si>
  <si>
    <t>55223106</t>
  </si>
  <si>
    <t>Nakládání, skládání a překládání neulehlého výkopku nebo sypaniny strojně nakládání, množství do 100 m3, z horniny třídy těžitelnosti II, skupiny 4 a 5</t>
  </si>
  <si>
    <t>1285854401</t>
  </si>
  <si>
    <t>11,782+50,374</t>
  </si>
  <si>
    <t>62,156*2,1 'Přepočtené koeficientem množství</t>
  </si>
  <si>
    <t>174151101</t>
  </si>
  <si>
    <t>Zásyp jam, šachet rýh nebo kolem objektů sypaninou se zhutněním</t>
  </si>
  <si>
    <t>1175894986</t>
  </si>
  <si>
    <t>Zásyp sypaninou z jakékoliv horniny strojně s uložením výkopku ve vrstvách se zhutněním jam, šachet, rýh nebo kolem objektů v těchto vykopávkách</t>
  </si>
  <si>
    <t>-10.1-45.45</t>
  </si>
  <si>
    <t>-(PI*0.62*0.62*(2.05+1.79+1.63))</t>
  </si>
  <si>
    <t>175151101</t>
  </si>
  <si>
    <t>Obsypání potrubí strojně sypaninou bez prohození, uloženou do 3 m</t>
  </si>
  <si>
    <t>292796661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</si>
  <si>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</si>
  <si>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101*(0.25+0.2)*1</t>
  </si>
  <si>
    <t>58337302</t>
  </si>
  <si>
    <t>štěrkopísek frakce 0/16</t>
  </si>
  <si>
    <t>78104325</t>
  </si>
  <si>
    <t>45,45*1,89 'Přepočtené koeficientem množství</t>
  </si>
  <si>
    <t>Svislé a kompletní konstrukce</t>
  </si>
  <si>
    <t>359901211</t>
  </si>
  <si>
    <t>Monitoring stoky jakékoli výšky na nové kanalizaci</t>
  </si>
  <si>
    <t>-2072657180</t>
  </si>
  <si>
    <t>Monitoring stok (kamerový systém) jakékoli výšky nová kanalizace</t>
  </si>
  <si>
    <t>Vodorovné konstrukce</t>
  </si>
  <si>
    <t>451572111</t>
  </si>
  <si>
    <t>Lože pod potrubí otevřený výkop z kameniva drobného těženého</t>
  </si>
  <si>
    <t>-1490499759</t>
  </si>
  <si>
    <t>Lože pod potrubí, stoky a drobné objekty v otevřeném výkopu z kameniva drobného těženého 0 až 4 mm</t>
  </si>
  <si>
    <t>101*0.1*1</t>
  </si>
  <si>
    <t>871004VD</t>
  </si>
  <si>
    <t>Zkoušky hutnění lože, obsypů a násypu</t>
  </si>
  <si>
    <t>sada</t>
  </si>
  <si>
    <t>-1117744172</t>
  </si>
  <si>
    <t>871360320</t>
  </si>
  <si>
    <t>Montáž kanalizačního potrubí hladkého plnostěnného SN 12 z polypropylenu DN 250</t>
  </si>
  <si>
    <t>-1373378948</t>
  </si>
  <si>
    <t>Montáž kanalizačního potrubí z plastů z polypropylenu PP hladkého plnostěnného SN 12 DN 250</t>
  </si>
  <si>
    <t>28611108</t>
  </si>
  <si>
    <t>trubka kanalizační PVC-U DN 250x6000mm SN12</t>
  </si>
  <si>
    <t>-1625267403</t>
  </si>
  <si>
    <t>877360320</t>
  </si>
  <si>
    <t>Montáž odboček na kanalizačním potrubí z PP trub hladkých plnostěnných DN 250</t>
  </si>
  <si>
    <t>699746123</t>
  </si>
  <si>
    <t>Montáž tvarovek na kanalizačním plastovém potrubí z polypropylenu PP hladkého plnostěnného odboček DN 250</t>
  </si>
  <si>
    <t>28617210</t>
  </si>
  <si>
    <t>odbočka kanalizační PP SN16 45° DN 250/150</t>
  </si>
  <si>
    <t>650206878</t>
  </si>
  <si>
    <t>877360330</t>
  </si>
  <si>
    <t>Montáž spojek na kanalizačním potrubí z PP trub hladkých plnostěnných DN 250</t>
  </si>
  <si>
    <t>-465353058</t>
  </si>
  <si>
    <t>Montáž tvarovek na kanalizačním plastovém potrubí z polypropylenu PP hladkého plnostěnného spojek nebo redukcí DN 250</t>
  </si>
  <si>
    <t>28614746</t>
  </si>
  <si>
    <t>objímka přesuvná 250mm</t>
  </si>
  <si>
    <t>-1213005536</t>
  </si>
  <si>
    <t>890431811</t>
  </si>
  <si>
    <t>Bourání šachet z prefabrikovaných skruží ručně obestavěného prostoru přes 1,5 do 3 m3</t>
  </si>
  <si>
    <t>361395076</t>
  </si>
  <si>
    <t>Bourání šachet a jímek ručně velikosti obestavěného prostoru přes 1,5 do 3 m3 z prefabrikovaných skruží</t>
  </si>
  <si>
    <t>(PI*2.1*(0.65*0.65-0.5*0.5))</t>
  </si>
  <si>
    <t>(PI*0.65*0.65*0.3)</t>
  </si>
  <si>
    <t>892362121</t>
  </si>
  <si>
    <t>Tlaková zkouška vzduchem potrubí DN 250 těsnícím vakem ucpávkovým</t>
  </si>
  <si>
    <t>úsek</t>
  </si>
  <si>
    <t>1737928460</t>
  </si>
  <si>
    <t>Tlakové zkoušky vzduchem těsnícími vaky ucpávkovými DN 250</t>
  </si>
  <si>
    <t>894201151</t>
  </si>
  <si>
    <t>Dno šachet tl nad 200 mm z prostého betonu se zvýšenými nároky na prostředí tř. C 25/30</t>
  </si>
  <si>
    <t>519663009</t>
  </si>
  <si>
    <t>Ostatní konstrukce na trubním vedení z prostého betonu dno šachet tloušťky přes 200 mm z betonu se zvýšenými nároky na prostředí tř. C 25/30</t>
  </si>
  <si>
    <t>((PI*0.65*0.65*0.25)+(PI*1*(0.65*0.65-0.5*0.5)))*2</t>
  </si>
  <si>
    <t>894502401</t>
  </si>
  <si>
    <t>Bednění stěn šachet kruhových oboustranné</t>
  </si>
  <si>
    <t>1326992219</t>
  </si>
  <si>
    <t>Bednění konstrukcí na trubním vedení stěn šachet kruhových oboustranné</t>
  </si>
  <si>
    <t>(2*PI*0.65*0.65+2*PI*0.65*1.2)</t>
  </si>
  <si>
    <t>894411121</t>
  </si>
  <si>
    <t>Zřízení šachet kanalizačních z betonových dílců na potrubí DN přes 200 do 300 dno beton tř. C 25/30</t>
  </si>
  <si>
    <t>1434619192</t>
  </si>
  <si>
    <t>Zřízení šachet kanalizačních z betonových dílců výšky vstupu do 1,50 m s obložením dna betonem tř. C 25/30, na potrubí DN přes 200 do 300</t>
  </si>
  <si>
    <t>PFB.1120103OZ</t>
  </si>
  <si>
    <t>Prstenec šachtový vyrovnávací (OZ) TBW-Q.1 63/10</t>
  </si>
  <si>
    <t>1550039823</t>
  </si>
  <si>
    <t>PFB.1120104OZ</t>
  </si>
  <si>
    <t>Prstenec šachtový vyrovnávací (OZ) TBW-Q.1 63/12</t>
  </si>
  <si>
    <t>1337910117</t>
  </si>
  <si>
    <t>PFB.1121601</t>
  </si>
  <si>
    <t>Deska zákrytová TZK-Q.1 100-63/17</t>
  </si>
  <si>
    <t>-909769236</t>
  </si>
  <si>
    <t>PFB.1122123</t>
  </si>
  <si>
    <t>Skruž výšky 1000 mm TBS-Q.1 100/100/12 PS</t>
  </si>
  <si>
    <t>1975756369</t>
  </si>
  <si>
    <t>PFB.1122113</t>
  </si>
  <si>
    <t>Skruž výšky 500 mm TBS-Q.1 100/50/12 PS</t>
  </si>
  <si>
    <t>-1811065373</t>
  </si>
  <si>
    <t>PFB.1122103</t>
  </si>
  <si>
    <t>Skruž výšky 250 mm TBS-Q.1 100/25/12 PS</t>
  </si>
  <si>
    <t>853425784</t>
  </si>
  <si>
    <t>PFB.1135101</t>
  </si>
  <si>
    <t>Dno jednolité šachtové KOMPAKT TBZ-Q.1 100/53 KOM V15</t>
  </si>
  <si>
    <t>-74229027</t>
  </si>
  <si>
    <t>PFB.0006002OZ</t>
  </si>
  <si>
    <t>Těsnění elastomerové pro spojení šachtových dílů  EMT DN 1000</t>
  </si>
  <si>
    <t>-551018860</t>
  </si>
  <si>
    <t>899311112</t>
  </si>
  <si>
    <t>Osazení poklopů s rámem hmotnosti přes 50 do 100 kg</t>
  </si>
  <si>
    <t>-2095675103</t>
  </si>
  <si>
    <t>Osazení poklopů s rámem na šachtách tunelové stoky hmotnosti jednotlivě přes 50 do 100 kg</t>
  </si>
  <si>
    <t>55241014</t>
  </si>
  <si>
    <t>poklop šachtový třída D400, kruhový rám 785, vstup 600mm, bez ventilace</t>
  </si>
  <si>
    <t>1381851851</t>
  </si>
  <si>
    <t>997013501</t>
  </si>
  <si>
    <t>Odvoz suti a vybouraných hmot na skládku nebo meziskládku do 1 km se složením</t>
  </si>
  <si>
    <t>-1429710645</t>
  </si>
  <si>
    <t>Odvoz suti a vybouraných hmot na skládku nebo meziskládku se složením, na vzdálenost do 1 km</t>
  </si>
  <si>
    <t>997013509</t>
  </si>
  <si>
    <t>Příplatek k odvozu suti a vybouraných hmot na skládku ZKD 1 km přes 1 km</t>
  </si>
  <si>
    <t>-171272315</t>
  </si>
  <si>
    <t>Odvoz suti a vybouraných hmot na skládku nebo meziskládku se složením, na vzdálenost Příplatek k ceně za každý další i započatý 1 km přes 1 km</t>
  </si>
  <si>
    <t>0,922*24 'Přepočtené koeficientem množství</t>
  </si>
  <si>
    <t>997013602</t>
  </si>
  <si>
    <t>Poplatek za uložení na skládce (skládkovné) stavebního odpadu železobetonového kód odpadu 17 01 01</t>
  </si>
  <si>
    <t>1870372179</t>
  </si>
  <si>
    <t>Poplatek za uložení stavebního odpadu na skládce (skládkovné) z armovaného betonu zatříděného do Katalogu odpadů pod kódem 17 01 01</t>
  </si>
  <si>
    <t>998276101</t>
  </si>
  <si>
    <t>Přesun hmot pro trubní vedení z trub z plastických hmot otevřený výkop</t>
  </si>
  <si>
    <t>-637878669</t>
  </si>
  <si>
    <t>Přesun hmot pro trubní vedení hloubené z trub z plastických hmot nebo sklolaminátových pro vodovody nebo kanalizace v otevřeném výkopu dopravní vzdálenost do 15 m</t>
  </si>
  <si>
    <t>SO-302 - Přípojky kanalizace</t>
  </si>
  <si>
    <t xml:space="preserve"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Tato část soupisu prací vychází dle vyhlášky 169/2016 Sb. z následujících grafických a textových částí projektové dokumentace: 300.01 Technická zpráva  300.02 Situace – KANALIZACE, VODOVOD 300.03 Podélný profil splaškové kanalizace 300.04 Vzorový řez uložení kanalizačního potrubí	</t>
  </si>
  <si>
    <t>132151102</t>
  </si>
  <si>
    <t>Hloubení rýh nezapažených š do 800 mm v hornině třídy těžitelnosti I skupiny 1 a 2 objem do 50 m3 strojně</t>
  </si>
  <si>
    <t>1138748804</t>
  </si>
  <si>
    <t>Hloubení nezapažených rýh šířky do 800 mm strojně s urovnáním dna do předepsaného profilu a spádu v hornině třídy těžitelnosti I skupiny 1 a 2 přes 20 do 50 m3</t>
  </si>
  <si>
    <t>15*0.8*((1.6+1.85)/2)</t>
  </si>
  <si>
    <t>20,7*0,3 'Přepočtené koeficientem množství</t>
  </si>
  <si>
    <t>-533457512</t>
  </si>
  <si>
    <t>20,7*0,35 'Přepočtené koeficientem množství</t>
  </si>
  <si>
    <t>132351102</t>
  </si>
  <si>
    <t>Hloubení rýh nezapažených š do 800 mm v hornině třídy těžitelnosti II skupiny 4 objem do 50 m3 strojně</t>
  </si>
  <si>
    <t>-1091026759</t>
  </si>
  <si>
    <t>Hloubení nezapažených rýh šířky do 800 mm strojně s urovnáním dna do předepsaného profilu a spádu v hornině třídy těžitelnosti II skupiny 4 přes 20 do 50 m3</t>
  </si>
  <si>
    <t>2092346640</t>
  </si>
  <si>
    <t>301990999</t>
  </si>
  <si>
    <t>7,245*15 'Přepočtené koeficientem množství</t>
  </si>
  <si>
    <t>1793875154</t>
  </si>
  <si>
    <t>-297822225</t>
  </si>
  <si>
    <t>7,245*2,1 'Přepočtené koeficientem množství</t>
  </si>
  <si>
    <t>1446598354</t>
  </si>
  <si>
    <t>20.7-1.2-4.32</t>
  </si>
  <si>
    <t>1976039980</t>
  </si>
  <si>
    <t>15*(0.16+0.2)*0.8</t>
  </si>
  <si>
    <t>1785281933</t>
  </si>
  <si>
    <t>4,32*1,9 'Přepočtené koeficientem množství</t>
  </si>
  <si>
    <t>-749125379</t>
  </si>
  <si>
    <t>451573111</t>
  </si>
  <si>
    <t>Lože pod potrubí otevřený výkop ze štěrkopísku</t>
  </si>
  <si>
    <t>138410191</t>
  </si>
  <si>
    <t>Lože pod potrubí, stoky a drobné objekty v otevřeném výkopu z písku a štěrkopísku do 63 mm</t>
  </si>
  <si>
    <t>15*0.1*0.8</t>
  </si>
  <si>
    <t>871315221</t>
  </si>
  <si>
    <t>Kanalizační potrubí z tvrdého PVC jednovrstvé tuhost třídy SN8 DN 160</t>
  </si>
  <si>
    <t>-138275622</t>
  </si>
  <si>
    <t>Kanalizační potrubí z tvrdého PVC v otevřeném výkopu ve sklonu do 20 %, hladkého plnostěnného jednovrstvého, tuhost třídy SN 8 DN 160</t>
  </si>
  <si>
    <t>5*3</t>
  </si>
  <si>
    <t>877315211</t>
  </si>
  <si>
    <t>Montáž tvarovek z tvrdého PVC-systém KG nebo z polypropylenu-systém KG 2000 jednoosé DN 160</t>
  </si>
  <si>
    <t>103222972</t>
  </si>
  <si>
    <t>Montáž tvarovek na kanalizačním potrubí z trub z plastu z tvrdého PVC nebo z polypropylenu v otevřeném výkopu jednoosých DN 160</t>
  </si>
  <si>
    <t>28611361</t>
  </si>
  <si>
    <t>koleno kanalizační PVC KG 160x45°</t>
  </si>
  <si>
    <t>370189880</t>
  </si>
  <si>
    <t>877315241</t>
  </si>
  <si>
    <t>Montáž hrdlového uzávěru z tvrdého PVC-systém KG nebo polypropylenu-systém KG 2000 DN 160</t>
  </si>
  <si>
    <t>1363446886</t>
  </si>
  <si>
    <t>Montáž tvarovek na kanalizačním potrubí z trub z plastu z tvrdého PVC nebo z polypropylenu v otevřeném výkopu hrdlových uzávěrů DN 160</t>
  </si>
  <si>
    <t>28611588</t>
  </si>
  <si>
    <t>zátka kanalizace plastové KG DN 150</t>
  </si>
  <si>
    <t>1732923014</t>
  </si>
  <si>
    <t>892351111</t>
  </si>
  <si>
    <t>Tlaková zkouška vodou potrubí DN 150 nebo 200</t>
  </si>
  <si>
    <t>118861636</t>
  </si>
  <si>
    <t>Tlakové zkoušky vodou na potrubí DN 150 nebo 200</t>
  </si>
  <si>
    <t>342583887</t>
  </si>
  <si>
    <t>SO-303 - Vodovod</t>
  </si>
  <si>
    <t xml:space="preserve"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Tato část soupisu prací vychází dle vyhlášky 169/2016 Sb. z následujících grafických a textových částí projektové dokumentace: 300.01 Technická zpráva  300.02 Situace – KANALIZACE, VODOVOD 300.06 Podélný profil vodovodu 300.07 Vzorový příčný řez uložení vodovodního potrubí 300.08 Kladečský plán vodovodu	</t>
  </si>
  <si>
    <t>113107024</t>
  </si>
  <si>
    <t>Odstranění podkladu z kameniva drceného tl přes 300 do 400 mm při překopech ručně</t>
  </si>
  <si>
    <t>-809157330</t>
  </si>
  <si>
    <t>Odstranění podkladů nebo krytů při překopech inženýrských sítí s přemístěním hmot na skládku ve vzdálenosti do 3 m nebo s naložením na dopravní prostředek ručně z kameniva hrubého drceného, o tl. vrstvy přes 300 do 400 mm</t>
  </si>
  <si>
    <t>113107041</t>
  </si>
  <si>
    <t>Odstranění podkladu živičných tl do 50 mm při překopech ručně</t>
  </si>
  <si>
    <t>980387236</t>
  </si>
  <si>
    <t>Odstranění podkladů nebo krytů při překopech inženýrských sítí s přemístěním hmot na skládku ve vzdálenosti do 3 m nebo s naložením na dopravní prostředek ručně živičných, o tl. vrstvy do 50 mm</t>
  </si>
  <si>
    <t>119001405</t>
  </si>
  <si>
    <t>Dočasné zajištění potrubí z PE DN do 200 mm</t>
  </si>
  <si>
    <t>1788072520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</si>
  <si>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do 200 mm</t>
  </si>
  <si>
    <t>132151104</t>
  </si>
  <si>
    <t>Hloubení rýh nezapažených š do 800 mm v hornině třídy těžitelnosti I skupiny 1 a 2 objem přes 100 m3 strojně</t>
  </si>
  <si>
    <t>-700804230</t>
  </si>
  <si>
    <t>Hloubení nezapažených rýh šířky do 800 mm strojně s urovnáním dna do předepsaného profilu a spádu v hornině třídy těžitelnosti I skupiny 1 a 2 přes 100 m3</t>
  </si>
  <si>
    <t>106,08*0,3 'Přepočtené koeficientem množství</t>
  </si>
  <si>
    <t>132212131</t>
  </si>
  <si>
    <t>Hloubení nezapažených rýh šířky do 800 mm v soudržných horninách třídy těžitelnosti I skupiny 3 ručně</t>
  </si>
  <si>
    <t>-730290216</t>
  </si>
  <si>
    <t>Hloubení nezapažených rýh šířky do 800 mm ručně s urovnáním dna do předepsaného profilu a spádu v hornině třídy těžitelnosti I skupiny 3 soudržných</t>
  </si>
  <si>
    <t>2*0.8*1.7</t>
  </si>
  <si>
    <t>132251104</t>
  </si>
  <si>
    <t>Hloubení rýh nezapažených š do 800 mm v hornině třídy těžitelnosti I skupiny 3 objem přes 100 m3 strojně</t>
  </si>
  <si>
    <t>-1196176699</t>
  </si>
  <si>
    <t>Hloubení nezapažených rýh šířky do 800 mm strojně s urovnáním dna do předepsaného profilu a spádu v hornině třídy těžitelnosti I skupiny 3 přes 100 m3</t>
  </si>
  <si>
    <t>104*0.6*1.7</t>
  </si>
  <si>
    <t>106,08*0,35 'Přepočtené koeficientem množství</t>
  </si>
  <si>
    <t>132351104</t>
  </si>
  <si>
    <t>Hloubení rýh nezapažených š do 800 mm v hornině třídy těžitelnosti II skupiny 4 objem přes 100 m3 strojně</t>
  </si>
  <si>
    <t>-1186313662</t>
  </si>
  <si>
    <t>Hloubení nezapažených rýh šířky do 800 mm strojně s urovnáním dna do předepsaného profilu a spádu v hornině třídy těžitelnosti II skupiny 4 přes 100 m3</t>
  </si>
  <si>
    <t>1566481617</t>
  </si>
  <si>
    <t>-1183896024</t>
  </si>
  <si>
    <t>37,128*14 'Přepočtené koeficientem množství</t>
  </si>
  <si>
    <t>1204145627</t>
  </si>
  <si>
    <t>-1321115127</t>
  </si>
  <si>
    <t>37,128*2,1 'Přepočtené koeficientem množství</t>
  </si>
  <si>
    <t>171251101</t>
  </si>
  <si>
    <t>Uložení sypaniny do násypů nezhutněných strojně</t>
  </si>
  <si>
    <t>77955410</t>
  </si>
  <si>
    <t>Uložení sypanin do násypů strojně s rozprostřením sypaniny ve vrstvách a s hrubým urovnáním nezhutněných jakékoliv třídy těžitelnosti</t>
  </si>
  <si>
    <t>37,128</t>
  </si>
  <si>
    <t>1046188375</t>
  </si>
  <si>
    <t>106.08-6.24-24.336</t>
  </si>
  <si>
    <t>-694173678</t>
  </si>
  <si>
    <t>104*0.6*(0.090+0.3)</t>
  </si>
  <si>
    <t>58337303</t>
  </si>
  <si>
    <t>štěrkopísek frakce 0/8</t>
  </si>
  <si>
    <t>2054133325</t>
  </si>
  <si>
    <t>24,336*2 'Přepočtené koeficientem množství</t>
  </si>
  <si>
    <t>-218673466</t>
  </si>
  <si>
    <t>104*0.6*0.1</t>
  </si>
  <si>
    <t>564750111</t>
  </si>
  <si>
    <t>Podklad z kameniva hrubého drceného vel. 16-32 mm plochy přes 100 m2 tl 150 mm</t>
  </si>
  <si>
    <t>899959572</t>
  </si>
  <si>
    <t>Podklad nebo kryt z kameniva hrubého drceného vel. 16-32 mm s rozprostřením a zhutněním plochy přes 100 m2, po zhutnění tl. 150 mm</t>
  </si>
  <si>
    <t>25*0.6</t>
  </si>
  <si>
    <t>564851011</t>
  </si>
  <si>
    <t>Podklad ze štěrkodrtě ŠD plochy do 100 m2 tl 150 mm</t>
  </si>
  <si>
    <t>1588475000</t>
  </si>
  <si>
    <t>Podklad ze štěrkodrti ŠD s rozprostřením a zhutněním plochy jednotlivě do 100 m2, po zhutnění tl. 150 mm</t>
  </si>
  <si>
    <t>-1336216509</t>
  </si>
  <si>
    <t>Asfaltový beton vrstva podkladní ACP 16 (obalované kamenivo střednězrnné - OKS) s rozprostřením a zhutněním v pruhu šířky přes 3 m, po zhutnění tl. 70 mm</t>
  </si>
  <si>
    <t>573111111</t>
  </si>
  <si>
    <t>Postřik živičný infiltrační s posypem z asfaltu množství 0,60 kg/m2</t>
  </si>
  <si>
    <t>-2074084985</t>
  </si>
  <si>
    <t>Postřik infiltrační PI z asfaltu silničního s posypem kamenivem, v množství 0,60 kg/m2</t>
  </si>
  <si>
    <t>573211107</t>
  </si>
  <si>
    <t>Postřik živičný spojovací z asfaltu v množství 0,30 kg/m2</t>
  </si>
  <si>
    <t>732185573</t>
  </si>
  <si>
    <t>Postřik spojovací PS bez posypu kamenivem z asfaltu silničního, v množství 0,30 kg/m2</t>
  </si>
  <si>
    <t>1371593774</t>
  </si>
  <si>
    <t>Asfaltový beton vrstva obrusná ACO 11 (ABS) s rozprostřením a se zhutněním z nemodifikovaného asfaltu v pruhu šířky přes 3 m tř. I, po zhutnění tl. 40 mm</t>
  </si>
  <si>
    <t>857242122</t>
  </si>
  <si>
    <t>Montáž litinových tvarovek jednoosých přírubových otevřený výkop DN 80</t>
  </si>
  <si>
    <t>462494237</t>
  </si>
  <si>
    <t>Montáž litinových tvarovek na potrubí litinovém tlakovém jednoosých na potrubí z trub přírubových v otevřeném výkopu, kanálu nebo v šachtě DN 80</t>
  </si>
  <si>
    <t>6+1+2+1</t>
  </si>
  <si>
    <t>HWL.40008009016</t>
  </si>
  <si>
    <t>PŘÍRUBOVÝ SPOJ PRO POTRUBÍ Z PE DN80/d90 PN16</t>
  </si>
  <si>
    <t>1869371391</t>
  </si>
  <si>
    <t>HWL.800008000016</t>
  </si>
  <si>
    <t>PŘÍRUBA SLEPÁ 80</t>
  </si>
  <si>
    <t>-429928979</t>
  </si>
  <si>
    <t>HWL.853008000016</t>
  </si>
  <si>
    <t>LITINOVÉ PŘÍRUBOVÉ KOLENO 90° DN80</t>
  </si>
  <si>
    <t>-927306714</t>
  </si>
  <si>
    <t>HWL.504508009016</t>
  </si>
  <si>
    <t>KOLENO PATNÍ S 2000 80/90</t>
  </si>
  <si>
    <t>337626418</t>
  </si>
  <si>
    <t>857243131</t>
  </si>
  <si>
    <t>Montáž litinových tvarovek odbočných hrdlových otevřený výkop s integrovaným těsněním DN 80</t>
  </si>
  <si>
    <t>1177013022</t>
  </si>
  <si>
    <t>Montáž litinových tvarovek na potrubí litinovém tlakovém odbočných na potrubí z trub hrdlových v otevřeném výkopu, kanálu nebo v šachtě s integrovaným těsněním DN 80</t>
  </si>
  <si>
    <t>HWL.851008008016</t>
  </si>
  <si>
    <t>PŘÍRUBOVÝ LITINOVÝ T-KUS DN80/80 PN 16</t>
  </si>
  <si>
    <t>1073378225</t>
  </si>
  <si>
    <t>871241141</t>
  </si>
  <si>
    <t>Montáž potrubí z PE100 SDR 11 otevřený výkop svařovaných na tupo D 90 x 8,2 mm</t>
  </si>
  <si>
    <t>-468738585</t>
  </si>
  <si>
    <t>Montáž vodovodního potrubí z plastů v otevřeném výkopu z polyetylenu PE 100 svařovaných na tupo SDR 11/PN16 D 90 x 8,2 mm</t>
  </si>
  <si>
    <t>28613115</t>
  </si>
  <si>
    <t>trubka vodovodní PE100 PN 16 SDR11 90x8,2mm</t>
  </si>
  <si>
    <t>-2041990484</t>
  </si>
  <si>
    <t>104*1,015 'Přepočtené koeficientem množství</t>
  </si>
  <si>
    <t>891241112</t>
  </si>
  <si>
    <t>Montáž vodovodních šoupátek otevřený výkop DN 80</t>
  </si>
  <si>
    <t>1384828660</t>
  </si>
  <si>
    <t>Montáž vodovodních armatur na potrubí šoupátek nebo klapek uzavíracích v otevřeném výkopu nebo v šachtách s osazením zemní soupravy (bez poklopů) DN 80</t>
  </si>
  <si>
    <t>HWL.404108009016</t>
  </si>
  <si>
    <t>Litinové měkce těsnící klínové šoupátko s přírubou a nástrčným hrdlem pro potrubí DN80/d90 PN16</t>
  </si>
  <si>
    <t>-210794591</t>
  </si>
  <si>
    <t>Konstrukční charakteristika
 - těsnící kroužek s chlopněmi umožňující snadné zasunutí konce potrubí do těsnící komory
 - jištění proti posunu působením odděleně od těsnění potrubí a je dosaženo utahováním šroubů na upínacím kroužku
 - vhodné pro PE100, dle EN 12201, DIN 8074
Materiál
 - tělo z tvárné litiny s epoxidovou povrchovou úpravou
 - upínací kroužek z tvárné litiny s epoxidovou povrchovou úpravou
 - svěraví kroužek z mosazi
 - šrouby z nerezové oceli
 - těsnící kroužek s chlopněmi z elastomeru
 - opěrné pouzdro z PE</t>
  </si>
  <si>
    <t>HWL.950108000003</t>
  </si>
  <si>
    <t xml:space="preserve">Souprava zemní teleskopická pro šoupátka 80 (1,3-1,8m)         </t>
  </si>
  <si>
    <t>-852690127</t>
  </si>
  <si>
    <t>891247112</t>
  </si>
  <si>
    <t>Montáž hydrantů podzemních DN 80</t>
  </si>
  <si>
    <t>-1376013693</t>
  </si>
  <si>
    <t>Montáž vodovodních armatur na potrubí hydrantů podzemních (bez osazení poklopů) DN 80</t>
  </si>
  <si>
    <t>HWL.K24408012516</t>
  </si>
  <si>
    <t>PODZEMNÍ HYDRANT DN80/1,25 PN 16</t>
  </si>
  <si>
    <t>-914303740</t>
  </si>
  <si>
    <t>892241111</t>
  </si>
  <si>
    <t>Tlaková zkouška vodou potrubí DN do 80</t>
  </si>
  <si>
    <t>-1561729363</t>
  </si>
  <si>
    <t>Tlakové zkoušky vodou na potrubí DN do 80</t>
  </si>
  <si>
    <t>892273122</t>
  </si>
  <si>
    <t>Proplach a dezinfekce vodovodního potrubí DN od 80 do 125</t>
  </si>
  <si>
    <t>2136757921</t>
  </si>
  <si>
    <t>89901R</t>
  </si>
  <si>
    <t>Krácený rozbor vody z nově provedeného vodovodního řadu</t>
  </si>
  <si>
    <t>-1093592489</t>
  </si>
  <si>
    <t>K řízení o uvedení stavby do provozu bude předložen krácený rozbor z nové části sítě veřejného vodovodu, dle vyhlášky č. 252/2004 Sb., kterou se stanoví hygienické požadavky na pitnou a teplou vodu a četnost a rozsah kontroly pitné vody v platném znění.
Součástí předloženého protokolu o analýze vzorků v rozsahu kráceného rozboru bude doklad, že odběr vzorku byl proveden laboratoří, která je držitelem osvědčení o akreditaci, nebo držitelem osvědčení o správné činnosti laboratoře, nebo u držitele autorizace.</t>
  </si>
  <si>
    <t>899401112</t>
  </si>
  <si>
    <t>Osazení poklopů litinových šoupátkových</t>
  </si>
  <si>
    <t>1890432429</t>
  </si>
  <si>
    <t>HWL.1750KASI0001</t>
  </si>
  <si>
    <t>Litionový poklop samonivelační šoupátkový - u ukončení vodovodu</t>
  </si>
  <si>
    <t>1071925571</t>
  </si>
  <si>
    <t>899401113</t>
  </si>
  <si>
    <t>Osazení poklopů litinových hydrantových</t>
  </si>
  <si>
    <t>1658487941</t>
  </si>
  <si>
    <t>HWL.1950KASI0001</t>
  </si>
  <si>
    <t>LITINOVÝ SAMONIVELAČNÍ POKLOP PRO HYDRANTY</t>
  </si>
  <si>
    <t>1863268985</t>
  </si>
  <si>
    <t>899721111</t>
  </si>
  <si>
    <t>Signalizační vodič DN do 150 mm na potrubí</t>
  </si>
  <si>
    <t>-604861544</t>
  </si>
  <si>
    <t>Signalizační vodič na potrubí DN do 150 mm</t>
  </si>
  <si>
    <t>104*1,05 'Přepočtené koeficientem množství</t>
  </si>
  <si>
    <t>899722113</t>
  </si>
  <si>
    <t>Krytí potrubí z plastů výstražnou fólií z PVC 34cm</t>
  </si>
  <si>
    <t>1964203618</t>
  </si>
  <si>
    <t>Krytí potrubí z plastů výstražnou fólií z PVC šířky 34 cm</t>
  </si>
  <si>
    <t>919112111</t>
  </si>
  <si>
    <t>Řezání dilatačních spár š 4 mm hl do 60 mm příčných nebo podélných v živičném krytu</t>
  </si>
  <si>
    <t>2082898017</t>
  </si>
  <si>
    <t>Řezání dilatačních spár v živičném krytu příčných nebo podélných, šířky 4 mm, hloubky do 60 mm</t>
  </si>
  <si>
    <t>919121213</t>
  </si>
  <si>
    <t>Těsnění spár zálivkou za studena pro komůrky š 10 mm hl 25 mm bez těsnicího profilu</t>
  </si>
  <si>
    <t>922749081</t>
  </si>
  <si>
    <t>Utěsnění dilatačních spár zálivkou za studena v cementobetonovém nebo živičném krytu včetně adhezního nátěru bez těsnicího profilu pod zálivkou, pro komůrky šířky 10 mm, hloubky 25 mm</t>
  </si>
  <si>
    <t>919735111</t>
  </si>
  <si>
    <t>Řezání stávajícího živičného krytu hl do 50 mm</t>
  </si>
  <si>
    <t>-1937582606</t>
  </si>
  <si>
    <t>Řezání stávajícího živičného krytu nebo podkladu hloubky do 50 mm</t>
  </si>
  <si>
    <t>49</t>
  </si>
  <si>
    <t>1028628266</t>
  </si>
  <si>
    <t>50</t>
  </si>
  <si>
    <t>2140984669</t>
  </si>
  <si>
    <t>8.136-6.96</t>
  </si>
  <si>
    <t>1,176*24 'Přepočtené koeficientem množství</t>
  </si>
  <si>
    <t>51</t>
  </si>
  <si>
    <t>-157011243</t>
  </si>
  <si>
    <t>-1115713972</t>
  </si>
  <si>
    <t>53</t>
  </si>
  <si>
    <t>-901352217</t>
  </si>
  <si>
    <t>70.301-8.869</t>
  </si>
  <si>
    <t>SO-304 - Vodovodní přípojky</t>
  </si>
  <si>
    <t>132151101</t>
  </si>
  <si>
    <t>Hloubení rýh nezapažených š do 800 mm v hornině třídy těžitelnosti I skupiny 1 a 2 objem do 20 m3 strojně</t>
  </si>
  <si>
    <t>-2143196427</t>
  </si>
  <si>
    <t>Hloubení nezapažených rýh šířky do 800 mm strojně s urovnáním dna do předepsaného profilu a spádu v hornině třídy těžitelnosti I skupiny 1 a 2 do 20 m3</t>
  </si>
  <si>
    <t>12*1.4*0.6</t>
  </si>
  <si>
    <t>10,08*0,4 'Přepočtené koeficientem množství</t>
  </si>
  <si>
    <t>132251101</t>
  </si>
  <si>
    <t>Hloubení rýh nezapažených š do 800 mm v hornině třídy těžitelnosti I skupiny 3 objem do 20 m3 strojně</t>
  </si>
  <si>
    <t>1364952158</t>
  </si>
  <si>
    <t>Hloubení nezapažených rýh šířky do 800 mm strojně s urovnáním dna do předepsaného profilu a spádu v hornině třídy těžitelnosti I skupiny 3 do 20 m3</t>
  </si>
  <si>
    <t>10,08*0,5 'Přepočtené koeficientem množství</t>
  </si>
  <si>
    <t>132351101</t>
  </si>
  <si>
    <t>Hloubení rýh nezapažených š do 800 mm v hornině třídy těžitelnosti II skupiny 4 objem do 20 m3 strojně</t>
  </si>
  <si>
    <t>-1625284905</t>
  </si>
  <si>
    <t>Hloubení nezapažených rýh šířky do 800 mm strojně s urovnáním dna do předepsaného profilu a spádu v hornině třídy těžitelnosti II skupiny 4 do 20 m3</t>
  </si>
  <si>
    <t>1374837669</t>
  </si>
  <si>
    <t>1912743710</t>
  </si>
  <si>
    <t>5,04*14 'Přepočtené koeficientem množství</t>
  </si>
  <si>
    <t>1470884274</t>
  </si>
  <si>
    <t>-126028901</t>
  </si>
  <si>
    <t>5,04*2,1 'Přepočtené koeficientem množství</t>
  </si>
  <si>
    <t>513427750</t>
  </si>
  <si>
    <t>10.08-0.72-2.39</t>
  </si>
  <si>
    <t>-1903346032</t>
  </si>
  <si>
    <t>12*0.6*(0.032+0.3)</t>
  </si>
  <si>
    <t>-943272587</t>
  </si>
  <si>
    <t>2,39*2 'Přepočtené koeficientem množství</t>
  </si>
  <si>
    <t>-562075276</t>
  </si>
  <si>
    <t>12*0.6*0.1</t>
  </si>
  <si>
    <t>871161141</t>
  </si>
  <si>
    <t>Montáž potrubí z PE100 SDR 11 otevřený výkop svařovaných na tupo D 32 x 3,0 mm</t>
  </si>
  <si>
    <t>-2002261389</t>
  </si>
  <si>
    <t>Montáž vodovodního potrubí z plastů v otevřeném výkopu z polyetylenu PE 100 svařovaných na tupo SDR 11/PN16 D 32 x 3,0 mm</t>
  </si>
  <si>
    <t>4*3</t>
  </si>
  <si>
    <t>28613170</t>
  </si>
  <si>
    <t>trubka vodovodní PE100 SDR11 se signalizační vrstvou 32x3,0mm</t>
  </si>
  <si>
    <t>1687192406</t>
  </si>
  <si>
    <t>12*1,015 'Přepočtené koeficientem množství</t>
  </si>
  <si>
    <t>877161118</t>
  </si>
  <si>
    <t>Montáž elektrozáslepek na vodovodním potrubí z PE trub d 32</t>
  </si>
  <si>
    <t>1158401991</t>
  </si>
  <si>
    <t>Montáž tvarovek na vodovodním plastovém potrubí z polyetylenu PE 100 elektrotvarovek SDR 11/PN16 záslepek d 32</t>
  </si>
  <si>
    <t>28615020</t>
  </si>
  <si>
    <t>elektrozáslepka SDR11 PE 100 PN16 D 32mm</t>
  </si>
  <si>
    <t>1927480155</t>
  </si>
  <si>
    <t>891181112</t>
  </si>
  <si>
    <t>Montáž vodovodních šoupátek otevřený výkop DN 40</t>
  </si>
  <si>
    <t>-1895630251</t>
  </si>
  <si>
    <t>Montáž vodovodních armatur na potrubí šoupátek nebo klapek uzavíracích v otevřeném výkopu nebo v šachtách s osazením zemní soupravy (bez poklopů) DN 40</t>
  </si>
  <si>
    <t>HWL.280000103216</t>
  </si>
  <si>
    <t>Litinové šoupátko s vnější a vnitřním závitem a integrovaným ISO hrdlem 32-5/4" (DN25)</t>
  </si>
  <si>
    <t>-1798068956</t>
  </si>
  <si>
    <t xml:space="preserve">Kostrukční charakteristika - šoupátko z tvárné litiny
 - měkcetěsnící klínové šoupátko s hladkým a volným průtokovým kanálem
 - vícenásobné utěsnění vřetene O-kroužky
 - šroubové napojení pro zemní soupravu
 - 100% vhodné pro instalaci do země
Materiál
 - tělo z tvárné litiny s epoxidovou povrchovou úpravou
 - vrchní díl z tvárné litiny s epoxidovou povrchovou úpravou
 - klín z masazi s navulkanizovaným elastomerem
 - vřeteno z nerezové oceli s válcovaným závitem a hladce válcovanou těsnící kluznou plochou
 - pouzdro O-kroužků z mosazi
 - O-kroužek z elastomeru
 - zpětné těsnění z elastomeru
 - pojistný kroužek z POM
 - těsnění vrchního dílu z elastomeru
 - šrouby s vnitřním šestihranme zapuštěné a zalévací hmotou a těsněním víka zcela chráněné proti korozi
 - stírací kroužek z elastomeru </t>
  </si>
  <si>
    <t>HWL.960113018004</t>
  </si>
  <si>
    <t>Souprava zemní teleskopická pro šoupátka 3/4"-2" (1,3-1,8m)</t>
  </si>
  <si>
    <t>-1097700911</t>
  </si>
  <si>
    <t>891249111</t>
  </si>
  <si>
    <t>Montáž navrtávacích pasů na potrubí z jakýchkoli trub DN 80</t>
  </si>
  <si>
    <t>-609476927</t>
  </si>
  <si>
    <t>Montáž vodovodních armatur na potrubí navrtávacích pasů s ventilem Jt 1 MPa, na potrubí z trub litinových, ocelových nebo plastických hmot DN 80</t>
  </si>
  <si>
    <t>HWL.527009000116</t>
  </si>
  <si>
    <t>Litinový navrtávací pas pro PE potrubí 90-1"</t>
  </si>
  <si>
    <t>-1947643649</t>
  </si>
  <si>
    <t>Konstrukční charakteristika
 - pro PE a PVC potrubí
 - robustní konstrukce
 - utěsnění vrtaného otvoru O-kroužkem uloženým v drážce v horní části pasu
 - dolní část pasu s nalepenou pryžovou vložkou
Materiál
 - tělo z tvárné litiny s epoxidovou povrchovou úpravou
 - pryžová vložka z elastomeru
 - O-kroužek z elastomeru
 - šrouby, matice a podložky z nerezové oceli, matice s molybdenovou povrchovou úpravou</t>
  </si>
  <si>
    <t>892233122</t>
  </si>
  <si>
    <t>Proplach a dezinfekce vodovodního potrubí DN od 40 do 70</t>
  </si>
  <si>
    <t>1440118389</t>
  </si>
  <si>
    <t>2030846439</t>
  </si>
  <si>
    <t>-121276803</t>
  </si>
  <si>
    <t>HWL.1650KASI0006</t>
  </si>
  <si>
    <t xml:space="preserve">Litionový poklop samonivelační šoupátkový </t>
  </si>
  <si>
    <t>-1609161424</t>
  </si>
  <si>
    <t>-1502861710</t>
  </si>
  <si>
    <t>12*1,05 'Přepočtené koeficientem množství</t>
  </si>
  <si>
    <t>583579353</t>
  </si>
  <si>
    <t>-1734182057</t>
  </si>
  <si>
    <t>SO-800 - SADOVÉ ÚPRAVY</t>
  </si>
  <si>
    <t>SO-801 - Sadové úpravy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</si>
  <si>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Tato část soupisu prací vychází dle vyhlášky 169/2016 Sb. z následujících grafických a textových částí projektové dokumentace: 800.01 Technická zpráva – sadové úpravy</t>
  </si>
  <si>
    <t xml:space="preserve">    1R - Výsadba stromů</t>
  </si>
  <si>
    <t>121103111</t>
  </si>
  <si>
    <t>Skrývka zemin schopných zúrodnění v rovině a svahu do 1:5</t>
  </si>
  <si>
    <t>-1618250631</t>
  </si>
  <si>
    <t>Skrývka zemin schopných zúrodnění v rovině a ve sklonu do 1:5</t>
  </si>
  <si>
    <t>1012*0.2</t>
  </si>
  <si>
    <t>162351103</t>
  </si>
  <si>
    <t>Vodorovné přemístění přes 50 do 500 m výkopku/sypaniny z horniny třídy těžitelnosti I skupiny 1 až 3</t>
  </si>
  <si>
    <t>224094327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</si>
  <si>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</si>
  <si>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202.4*2</t>
  </si>
  <si>
    <t>51184620</t>
  </si>
  <si>
    <t>1093069945</t>
  </si>
  <si>
    <t>216,5*14 'Přepočtené koeficientem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</si>
</sst>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4" fontId="22" fillId="0" borderId="0" xfId="0" applyNumberFormat="1" applyFont="1"/>
    <xf numFmtId="166" fontId="31" fillId="0" borderId="12" xfId="0" applyNumberFormat="1" applyFont="1" applyBorder="1"/>
    <xf numFmtId="166" fontId="31" fillId="0" borderId="13" xfId="0" applyNumberFormat="1" applyFont="1" applyBorder="1"/>
    <xf numFmtId="4" fontId="32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4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0" fillId="4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4" fontId="25" fillId="0" borderId="0" xfId="0" applyNumberFormat="1" applyFont="1" applyAlignment="1">
      <alignment horizontal="right" vertical="center"/>
    </xf>
    <xf numFmtId="0" fontId="20" fillId="4" borderId="7" xfId="0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8"/>
  <sheetViews>
    <sheetView showGridLines="0" tabSelected="1" workbookViewId="0">
      <selection activeCell="BH105" sqref="BH105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6.9" customHeight="1">
      <c r="AR2" s="210" t="s">
        <v>5</v>
      </c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S2" s="16" t="s">
        <v>6</v>
      </c>
      <c r="BT2" s="16" t="s">
        <v>7</v>
      </c>
    </row>
    <row r="3" spans="1:74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" customHeight="1">
      <c r="B4" s="19"/>
      <c r="D4" s="20" t="s">
        <v>9</v>
      </c>
      <c r="AR4" s="19"/>
      <c r="AS4" s="21" t="s">
        <v>10</v>
      </c>
      <c r="BS4" s="16" t="s">
        <v>11</v>
      </c>
    </row>
    <row r="5" spans="1:74" ht="12" customHeight="1">
      <c r="B5" s="19"/>
      <c r="D5" s="22" t="s">
        <v>12</v>
      </c>
      <c r="K5" s="192" t="s">
        <v>13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R5" s="19"/>
      <c r="BS5" s="16" t="s">
        <v>6</v>
      </c>
    </row>
    <row r="6" spans="1:74" ht="36.9" customHeight="1">
      <c r="B6" s="19"/>
      <c r="D6" s="24" t="s">
        <v>14</v>
      </c>
      <c r="K6" s="194" t="s">
        <v>15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R6" s="19"/>
      <c r="BS6" s="16" t="s">
        <v>6</v>
      </c>
    </row>
    <row r="7" spans="1:74" ht="12" customHeight="1">
      <c r="B7" s="19"/>
      <c r="D7" s="25" t="s">
        <v>16</v>
      </c>
      <c r="K7" s="23" t="s">
        <v>1</v>
      </c>
      <c r="AK7" s="25" t="s">
        <v>17</v>
      </c>
      <c r="AN7" s="23" t="s">
        <v>1</v>
      </c>
      <c r="AR7" s="19"/>
      <c r="BS7" s="16" t="s">
        <v>6</v>
      </c>
    </row>
    <row r="8" spans="1:74" ht="12" customHeight="1">
      <c r="B8" s="19"/>
      <c r="D8" s="25" t="s">
        <v>18</v>
      </c>
      <c r="K8" s="23" t="s">
        <v>19</v>
      </c>
      <c r="AK8" s="25" t="s">
        <v>20</v>
      </c>
      <c r="AN8" s="23" t="s">
        <v>21</v>
      </c>
      <c r="AR8" s="19"/>
      <c r="BS8" s="16" t="s">
        <v>6</v>
      </c>
    </row>
    <row r="9" spans="1:74" ht="14.4" customHeight="1">
      <c r="B9" s="19"/>
      <c r="AR9" s="19"/>
      <c r="BS9" s="16" t="s">
        <v>6</v>
      </c>
    </row>
    <row r="10" spans="1:74" ht="12" customHeight="1">
      <c r="B10" s="19"/>
      <c r="D10" s="25" t="s">
        <v>22</v>
      </c>
      <c r="AK10" s="25" t="s">
        <v>23</v>
      </c>
      <c r="AN10" s="23" t="s">
        <v>24</v>
      </c>
      <c r="AR10" s="19"/>
      <c r="BS10" s="16" t="s">
        <v>6</v>
      </c>
    </row>
    <row r="11" spans="1:74" ht="18.45" customHeight="1">
      <c r="B11" s="19"/>
      <c r="E11" s="23" t="s">
        <v>25</v>
      </c>
      <c r="AK11" s="25" t="s">
        <v>26</v>
      </c>
      <c r="AN11" s="23" t="s">
        <v>1</v>
      </c>
      <c r="AR11" s="19"/>
      <c r="BS11" s="16" t="s">
        <v>6</v>
      </c>
    </row>
    <row r="12" spans="1:74" ht="6.9" customHeight="1">
      <c r="B12" s="19"/>
      <c r="AR12" s="19"/>
      <c r="BS12" s="16" t="s">
        <v>6</v>
      </c>
    </row>
    <row r="13" spans="1:74" ht="12" customHeight="1">
      <c r="B13" s="19"/>
      <c r="D13" s="25" t="s">
        <v>27</v>
      </c>
      <c r="AK13" s="25" t="s">
        <v>23</v>
      </c>
      <c r="AN13" s="23" t="s">
        <v>1</v>
      </c>
      <c r="AR13" s="19"/>
      <c r="BS13" s="16" t="s">
        <v>6</v>
      </c>
    </row>
    <row r="14" spans="1:74" ht="13.2">
      <c r="B14" s="19"/>
      <c r="E14" s="23" t="s">
        <v>28</v>
      </c>
      <c r="AK14" s="25" t="s">
        <v>26</v>
      </c>
      <c r="AN14" s="23" t="s">
        <v>1</v>
      </c>
      <c r="AR14" s="19"/>
      <c r="BS14" s="16" t="s">
        <v>6</v>
      </c>
    </row>
    <row r="15" spans="1:74" ht="6.9" customHeight="1">
      <c r="B15" s="19"/>
      <c r="AR15" s="19"/>
      <c r="BS15" s="16" t="s">
        <v>3</v>
      </c>
    </row>
    <row r="16" spans="1:74" ht="12" customHeight="1">
      <c r="B16" s="19"/>
      <c r="D16" s="25" t="s">
        <v>29</v>
      </c>
      <c r="AK16" s="25" t="s">
        <v>23</v>
      </c>
      <c r="AN16" s="23" t="s">
        <v>30</v>
      </c>
      <c r="AR16" s="19"/>
      <c r="BS16" s="16" t="s">
        <v>3</v>
      </c>
    </row>
    <row r="17" spans="2:71" ht="18.45" customHeight="1">
      <c r="B17" s="19"/>
      <c r="E17" s="23" t="s">
        <v>31</v>
      </c>
      <c r="AK17" s="25" t="s">
        <v>26</v>
      </c>
      <c r="AN17" s="23" t="s">
        <v>32</v>
      </c>
      <c r="AR17" s="19"/>
      <c r="BS17" s="16" t="s">
        <v>33</v>
      </c>
    </row>
    <row r="18" spans="2:71" ht="6.9" customHeight="1">
      <c r="B18" s="19"/>
      <c r="AR18" s="19"/>
      <c r="BS18" s="16" t="s">
        <v>6</v>
      </c>
    </row>
    <row r="19" spans="2:71" ht="12" customHeight="1">
      <c r="B19" s="19"/>
      <c r="D19" s="25" t="s">
        <v>34</v>
      </c>
      <c r="AK19" s="25" t="s">
        <v>23</v>
      </c>
      <c r="AN19" s="23" t="s">
        <v>1</v>
      </c>
      <c r="AR19" s="19"/>
      <c r="BS19" s="16" t="s">
        <v>6</v>
      </c>
    </row>
    <row r="20" spans="2:71" ht="18.45" customHeight="1">
      <c r="B20" s="19"/>
      <c r="E20" s="23" t="s">
        <v>28</v>
      </c>
      <c r="AK20" s="25" t="s">
        <v>26</v>
      </c>
      <c r="AN20" s="23" t="s">
        <v>1</v>
      </c>
      <c r="AR20" s="19"/>
      <c r="BS20" s="16" t="s">
        <v>33</v>
      </c>
    </row>
    <row r="21" spans="2:71" ht="6.9" customHeight="1">
      <c r="B21" s="19"/>
      <c r="AR21" s="19"/>
    </row>
    <row r="22" spans="2:71" ht="12" customHeight="1">
      <c r="B22" s="19"/>
      <c r="D22" s="25" t="s">
        <v>35</v>
      </c>
      <c r="AR22" s="19"/>
    </row>
    <row r="23" spans="2:71" ht="155.25" customHeight="1">
      <c r="B23" s="19"/>
      <c r="E23" s="195" t="s">
        <v>36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R23" s="19"/>
    </row>
    <row r="24" spans="2:71" ht="6.9" customHeight="1">
      <c r="B24" s="19"/>
      <c r="AR24" s="19"/>
    </row>
    <row r="25" spans="2:71" ht="6.9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2:71" s="1" customFormat="1" ht="25.95" customHeight="1">
      <c r="B26" s="28"/>
      <c r="D26" s="29" t="s">
        <v>37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96">
        <f>ROUND(AG94,2)</f>
        <v>0</v>
      </c>
      <c r="AL26" s="197"/>
      <c r="AM26" s="197"/>
      <c r="AN26" s="197"/>
      <c r="AO26" s="197"/>
      <c r="AR26" s="28"/>
    </row>
    <row r="27" spans="2:71" s="1" customFormat="1" ht="6.9" customHeight="1">
      <c r="B27" s="28"/>
      <c r="AR27" s="28"/>
    </row>
    <row r="28" spans="2:71" s="1" customFormat="1" ht="13.2">
      <c r="B28" s="28"/>
      <c r="L28" s="198" t="s">
        <v>38</v>
      </c>
      <c r="M28" s="198"/>
      <c r="N28" s="198"/>
      <c r="O28" s="198"/>
      <c r="P28" s="198"/>
      <c r="W28" s="198" t="s">
        <v>39</v>
      </c>
      <c r="X28" s="198"/>
      <c r="Y28" s="198"/>
      <c r="Z28" s="198"/>
      <c r="AA28" s="198"/>
      <c r="AB28" s="198"/>
      <c r="AC28" s="198"/>
      <c r="AD28" s="198"/>
      <c r="AE28" s="198"/>
      <c r="AK28" s="198" t="s">
        <v>40</v>
      </c>
      <c r="AL28" s="198"/>
      <c r="AM28" s="198"/>
      <c r="AN28" s="198"/>
      <c r="AO28" s="198"/>
      <c r="AR28" s="28"/>
    </row>
    <row r="29" spans="2:71" s="2" customFormat="1" ht="14.4" customHeight="1">
      <c r="B29" s="32"/>
      <c r="D29" s="25" t="s">
        <v>41</v>
      </c>
      <c r="F29" s="25" t="s">
        <v>42</v>
      </c>
      <c r="L29" s="199">
        <v>0.21</v>
      </c>
      <c r="M29" s="200"/>
      <c r="N29" s="200"/>
      <c r="O29" s="200"/>
      <c r="P29" s="200"/>
      <c r="W29" s="201" t="e">
        <f>ROUND(AZ94, 2)</f>
        <v>#REF!</v>
      </c>
      <c r="X29" s="200"/>
      <c r="Y29" s="200"/>
      <c r="Z29" s="200"/>
      <c r="AA29" s="200"/>
      <c r="AB29" s="200"/>
      <c r="AC29" s="200"/>
      <c r="AD29" s="200"/>
      <c r="AE29" s="200"/>
      <c r="AK29" s="201" t="e">
        <f>ROUND(AV94, 2)</f>
        <v>#REF!</v>
      </c>
      <c r="AL29" s="200"/>
      <c r="AM29" s="200"/>
      <c r="AN29" s="200"/>
      <c r="AO29" s="200"/>
      <c r="AR29" s="32"/>
    </row>
    <row r="30" spans="2:71" s="2" customFormat="1" ht="14.4" customHeight="1">
      <c r="B30" s="32"/>
      <c r="F30" s="25" t="s">
        <v>43</v>
      </c>
      <c r="L30" s="199">
        <v>0.15</v>
      </c>
      <c r="M30" s="200"/>
      <c r="N30" s="200"/>
      <c r="O30" s="200"/>
      <c r="P30" s="200"/>
      <c r="W30" s="201" t="e">
        <f>ROUND(BA94, 2)</f>
        <v>#REF!</v>
      </c>
      <c r="X30" s="200"/>
      <c r="Y30" s="200"/>
      <c r="Z30" s="200"/>
      <c r="AA30" s="200"/>
      <c r="AB30" s="200"/>
      <c r="AC30" s="200"/>
      <c r="AD30" s="200"/>
      <c r="AE30" s="200"/>
      <c r="AK30" s="201" t="e">
        <f>ROUND(AW94, 2)</f>
        <v>#REF!</v>
      </c>
      <c r="AL30" s="200"/>
      <c r="AM30" s="200"/>
      <c r="AN30" s="200"/>
      <c r="AO30" s="200"/>
      <c r="AR30" s="32"/>
    </row>
    <row r="31" spans="2:71" s="2" customFormat="1" ht="14.4" hidden="1" customHeight="1">
      <c r="B31" s="32"/>
      <c r="F31" s="25" t="s">
        <v>44</v>
      </c>
      <c r="L31" s="199">
        <v>0.21</v>
      </c>
      <c r="M31" s="200"/>
      <c r="N31" s="200"/>
      <c r="O31" s="200"/>
      <c r="P31" s="200"/>
      <c r="W31" s="201" t="e">
        <f>ROUND(BB94, 2)</f>
        <v>#REF!</v>
      </c>
      <c r="X31" s="200"/>
      <c r="Y31" s="200"/>
      <c r="Z31" s="200"/>
      <c r="AA31" s="200"/>
      <c r="AB31" s="200"/>
      <c r="AC31" s="200"/>
      <c r="AD31" s="200"/>
      <c r="AE31" s="200"/>
      <c r="AK31" s="201">
        <v>0</v>
      </c>
      <c r="AL31" s="200"/>
      <c r="AM31" s="200"/>
      <c r="AN31" s="200"/>
      <c r="AO31" s="200"/>
      <c r="AR31" s="32"/>
    </row>
    <row r="32" spans="2:71" s="2" customFormat="1" ht="14.4" hidden="1" customHeight="1">
      <c r="B32" s="32"/>
      <c r="F32" s="25" t="s">
        <v>45</v>
      </c>
      <c r="L32" s="199">
        <v>0.15</v>
      </c>
      <c r="M32" s="200"/>
      <c r="N32" s="200"/>
      <c r="O32" s="200"/>
      <c r="P32" s="200"/>
      <c r="W32" s="201" t="e">
        <f>ROUND(BC94, 2)</f>
        <v>#REF!</v>
      </c>
      <c r="X32" s="200"/>
      <c r="Y32" s="200"/>
      <c r="Z32" s="200"/>
      <c r="AA32" s="200"/>
      <c r="AB32" s="200"/>
      <c r="AC32" s="200"/>
      <c r="AD32" s="200"/>
      <c r="AE32" s="200"/>
      <c r="AK32" s="201">
        <v>0</v>
      </c>
      <c r="AL32" s="200"/>
      <c r="AM32" s="200"/>
      <c r="AN32" s="200"/>
      <c r="AO32" s="200"/>
      <c r="AR32" s="32"/>
    </row>
    <row r="33" spans="2:44" s="2" customFormat="1" ht="14.4" hidden="1" customHeight="1">
      <c r="B33" s="32"/>
      <c r="F33" s="25" t="s">
        <v>46</v>
      </c>
      <c r="L33" s="199">
        <v>0</v>
      </c>
      <c r="M33" s="200"/>
      <c r="N33" s="200"/>
      <c r="O33" s="200"/>
      <c r="P33" s="200"/>
      <c r="W33" s="201" t="e">
        <f>ROUND(BD94, 2)</f>
        <v>#REF!</v>
      </c>
      <c r="X33" s="200"/>
      <c r="Y33" s="200"/>
      <c r="Z33" s="200"/>
      <c r="AA33" s="200"/>
      <c r="AB33" s="200"/>
      <c r="AC33" s="200"/>
      <c r="AD33" s="200"/>
      <c r="AE33" s="200"/>
      <c r="AK33" s="201">
        <v>0</v>
      </c>
      <c r="AL33" s="200"/>
      <c r="AM33" s="200"/>
      <c r="AN33" s="200"/>
      <c r="AO33" s="200"/>
      <c r="AR33" s="32"/>
    </row>
    <row r="34" spans="2:44" s="1" customFormat="1" ht="6.9" customHeight="1">
      <c r="B34" s="28"/>
      <c r="AR34" s="28"/>
    </row>
    <row r="35" spans="2:44" s="1" customFormat="1" ht="25.95" customHeight="1">
      <c r="B35" s="28"/>
      <c r="C35" s="33"/>
      <c r="D35" s="34" t="s">
        <v>47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48</v>
      </c>
      <c r="U35" s="35"/>
      <c r="V35" s="35"/>
      <c r="W35" s="35"/>
      <c r="X35" s="205" t="s">
        <v>49</v>
      </c>
      <c r="Y35" s="203"/>
      <c r="Z35" s="203"/>
      <c r="AA35" s="203"/>
      <c r="AB35" s="203"/>
      <c r="AC35" s="35"/>
      <c r="AD35" s="35"/>
      <c r="AE35" s="35"/>
      <c r="AF35" s="35"/>
      <c r="AG35" s="35"/>
      <c r="AH35" s="35"/>
      <c r="AI35" s="35"/>
      <c r="AJ35" s="35"/>
      <c r="AK35" s="202" t="e">
        <f>SUM(AK26:AK33)</f>
        <v>#REF!</v>
      </c>
      <c r="AL35" s="203"/>
      <c r="AM35" s="203"/>
      <c r="AN35" s="203"/>
      <c r="AO35" s="204"/>
      <c r="AP35" s="33"/>
      <c r="AQ35" s="33"/>
      <c r="AR35" s="28"/>
    </row>
    <row r="36" spans="2:44" s="1" customFormat="1" ht="6.9" customHeight="1">
      <c r="B36" s="28"/>
      <c r="AR36" s="28"/>
    </row>
    <row r="37" spans="2:44" s="1" customFormat="1" ht="14.4" customHeight="1">
      <c r="B37" s="28"/>
      <c r="AR37" s="28"/>
    </row>
    <row r="38" spans="2:44" ht="14.4" customHeight="1">
      <c r="B38" s="19"/>
      <c r="AR38" s="19"/>
    </row>
    <row r="39" spans="2:44" ht="14.4" customHeight="1">
      <c r="B39" s="19"/>
      <c r="AR39" s="19"/>
    </row>
    <row r="40" spans="2:44" ht="14.4" customHeight="1">
      <c r="B40" s="19"/>
      <c r="AR40" s="19"/>
    </row>
    <row r="41" spans="2:44" ht="14.4" customHeight="1">
      <c r="B41" s="19"/>
      <c r="AR41" s="19"/>
    </row>
    <row r="42" spans="2:44" ht="14.4" customHeight="1">
      <c r="B42" s="19"/>
      <c r="AR42" s="19"/>
    </row>
    <row r="43" spans="2:44" ht="14.4" customHeight="1">
      <c r="B43" s="19"/>
      <c r="AR43" s="19"/>
    </row>
    <row r="44" spans="2:44" ht="14.4" customHeight="1">
      <c r="B44" s="19"/>
      <c r="AR44" s="19"/>
    </row>
    <row r="45" spans="2:44" ht="14.4" customHeight="1">
      <c r="B45" s="19"/>
      <c r="AR45" s="19"/>
    </row>
    <row r="46" spans="2:44" ht="14.4" customHeight="1">
      <c r="B46" s="19"/>
      <c r="AR46" s="19"/>
    </row>
    <row r="47" spans="2:44" ht="14.4" customHeight="1">
      <c r="B47" s="19"/>
      <c r="AR47" s="19"/>
    </row>
    <row r="48" spans="2:44" ht="14.4" customHeight="1">
      <c r="B48" s="19"/>
      <c r="AR48" s="19"/>
    </row>
    <row r="49" spans="2:44" s="1" customFormat="1" ht="14.4" customHeight="1">
      <c r="B49" s="28"/>
      <c r="D49" s="37" t="s">
        <v>50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51</v>
      </c>
      <c r="AI49" s="38"/>
      <c r="AJ49" s="38"/>
      <c r="AK49" s="38"/>
      <c r="AL49" s="38"/>
      <c r="AM49" s="38"/>
      <c r="AN49" s="38"/>
      <c r="AO49" s="38"/>
      <c r="AR49" s="28"/>
    </row>
    <row r="50" spans="2:44">
      <c r="B50" s="19"/>
      <c r="AR50" s="19"/>
    </row>
    <row r="51" spans="2:44">
      <c r="B51" s="19"/>
      <c r="AR51" s="19"/>
    </row>
    <row r="52" spans="2:44">
      <c r="B52" s="19"/>
      <c r="AR52" s="19"/>
    </row>
    <row r="53" spans="2:44">
      <c r="B53" s="19"/>
      <c r="AR53" s="19"/>
    </row>
    <row r="54" spans="2:44">
      <c r="B54" s="19"/>
      <c r="AR54" s="19"/>
    </row>
    <row r="55" spans="2:44">
      <c r="B55" s="19"/>
      <c r="AR55" s="19"/>
    </row>
    <row r="56" spans="2:44">
      <c r="B56" s="19"/>
      <c r="AR56" s="19"/>
    </row>
    <row r="57" spans="2:44">
      <c r="B57" s="19"/>
      <c r="AR57" s="19"/>
    </row>
    <row r="58" spans="2:44">
      <c r="B58" s="19"/>
      <c r="AR58" s="19"/>
    </row>
    <row r="59" spans="2:44">
      <c r="B59" s="19"/>
      <c r="AR59" s="19"/>
    </row>
    <row r="60" spans="2:44" s="1" customFormat="1" ht="13.2">
      <c r="B60" s="28"/>
      <c r="D60" s="39" t="s">
        <v>52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53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52</v>
      </c>
      <c r="AI60" s="30"/>
      <c r="AJ60" s="30"/>
      <c r="AK60" s="30"/>
      <c r="AL60" s="30"/>
      <c r="AM60" s="39" t="s">
        <v>53</v>
      </c>
      <c r="AN60" s="30"/>
      <c r="AO60" s="30"/>
      <c r="AR60" s="28"/>
    </row>
    <row r="61" spans="2:44">
      <c r="B61" s="19"/>
      <c r="AR61" s="19"/>
    </row>
    <row r="62" spans="2:44">
      <c r="B62" s="19"/>
      <c r="AR62" s="19"/>
    </row>
    <row r="63" spans="2:44">
      <c r="B63" s="19"/>
      <c r="AR63" s="19"/>
    </row>
    <row r="64" spans="2:44" s="1" customFormat="1" ht="13.2">
      <c r="B64" s="28"/>
      <c r="D64" s="37" t="s">
        <v>54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55</v>
      </c>
      <c r="AI64" s="38"/>
      <c r="AJ64" s="38"/>
      <c r="AK64" s="38"/>
      <c r="AL64" s="38"/>
      <c r="AM64" s="38"/>
      <c r="AN64" s="38"/>
      <c r="AO64" s="38"/>
      <c r="AR64" s="28"/>
    </row>
    <row r="65" spans="2:44">
      <c r="B65" s="19"/>
      <c r="AR65" s="19"/>
    </row>
    <row r="66" spans="2:44">
      <c r="B66" s="19"/>
      <c r="AR66" s="19"/>
    </row>
    <row r="67" spans="2:44">
      <c r="B67" s="19"/>
      <c r="AR67" s="19"/>
    </row>
    <row r="68" spans="2:44">
      <c r="B68" s="19"/>
      <c r="AR68" s="19"/>
    </row>
    <row r="69" spans="2:44">
      <c r="B69" s="19"/>
      <c r="AR69" s="19"/>
    </row>
    <row r="70" spans="2:44">
      <c r="B70" s="19"/>
      <c r="AR70" s="19"/>
    </row>
    <row r="71" spans="2:44">
      <c r="B71" s="19"/>
      <c r="AR71" s="19"/>
    </row>
    <row r="72" spans="2:44">
      <c r="B72" s="19"/>
      <c r="AR72" s="19"/>
    </row>
    <row r="73" spans="2:44">
      <c r="B73" s="19"/>
      <c r="AR73" s="19"/>
    </row>
    <row r="74" spans="2:44">
      <c r="B74" s="19"/>
      <c r="AR74" s="19"/>
    </row>
    <row r="75" spans="2:44" s="1" customFormat="1" ht="13.2">
      <c r="B75" s="28"/>
      <c r="D75" s="39" t="s">
        <v>52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53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52</v>
      </c>
      <c r="AI75" s="30"/>
      <c r="AJ75" s="30"/>
      <c r="AK75" s="30"/>
      <c r="AL75" s="30"/>
      <c r="AM75" s="39" t="s">
        <v>53</v>
      </c>
      <c r="AN75" s="30"/>
      <c r="AO75" s="30"/>
      <c r="AR75" s="28"/>
    </row>
    <row r="76" spans="2:44" s="1" customFormat="1">
      <c r="B76" s="28"/>
      <c r="AR76" s="28"/>
    </row>
    <row r="77" spans="2:44" s="1" customFormat="1" ht="6.9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1:91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1:91" s="1" customFormat="1" ht="24.9" customHeight="1">
      <c r="B82" s="28"/>
      <c r="C82" s="20" t="s">
        <v>56</v>
      </c>
      <c r="AR82" s="28"/>
    </row>
    <row r="83" spans="1:91" s="1" customFormat="1" ht="6.9" customHeight="1">
      <c r="B83" s="28"/>
      <c r="AR83" s="28"/>
    </row>
    <row r="84" spans="1:91" s="3" customFormat="1" ht="12" customHeight="1">
      <c r="B84" s="44"/>
      <c r="C84" s="25" t="s">
        <v>12</v>
      </c>
      <c r="L84" s="3" t="str">
        <f>K5</f>
        <v>17-099</v>
      </c>
      <c r="AR84" s="44"/>
    </row>
    <row r="85" spans="1:91" s="4" customFormat="1" ht="36.9" customHeight="1">
      <c r="B85" s="45"/>
      <c r="C85" s="46" t="s">
        <v>14</v>
      </c>
      <c r="L85" s="184" t="str">
        <f>K6</f>
        <v>ZTV pro výstavbu RD v obci Ústí (lokalita č.6 dle ÚPD)</v>
      </c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R85" s="45"/>
    </row>
    <row r="86" spans="1:91" s="1" customFormat="1" ht="6.9" customHeight="1">
      <c r="B86" s="28"/>
      <c r="AR86" s="28"/>
    </row>
    <row r="87" spans="1:91" s="1" customFormat="1" ht="12" customHeight="1">
      <c r="B87" s="28"/>
      <c r="C87" s="25" t="s">
        <v>18</v>
      </c>
      <c r="L87" s="47" t="str">
        <f>IF(K8="","",K8)</f>
        <v>Ústí u Humpolce</v>
      </c>
      <c r="AI87" s="25" t="s">
        <v>20</v>
      </c>
      <c r="AM87" s="215" t="str">
        <f>IF(AN8= "","",AN8)</f>
        <v>29. 8. 2022</v>
      </c>
      <c r="AN87" s="215"/>
      <c r="AR87" s="28"/>
    </row>
    <row r="88" spans="1:91" s="1" customFormat="1" ht="6.9" customHeight="1">
      <c r="B88" s="28"/>
      <c r="AR88" s="28"/>
    </row>
    <row r="89" spans="1:91" s="1" customFormat="1" ht="25.65" customHeight="1">
      <c r="B89" s="28"/>
      <c r="C89" s="25" t="s">
        <v>22</v>
      </c>
      <c r="L89" s="3" t="str">
        <f>IF(E11= "","",E11)</f>
        <v>Obec Ústí</v>
      </c>
      <c r="AI89" s="25" t="s">
        <v>29</v>
      </c>
      <c r="AM89" s="213" t="str">
        <f>IF(E17="","",E17)</f>
        <v>PROJEKT CENTRUM NOVA s.r.o.</v>
      </c>
      <c r="AN89" s="214"/>
      <c r="AO89" s="214"/>
      <c r="AP89" s="214"/>
      <c r="AR89" s="28"/>
      <c r="AS89" s="206" t="s">
        <v>57</v>
      </c>
      <c r="AT89" s="207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1" s="1" customFormat="1" ht="15.15" customHeight="1">
      <c r="B90" s="28"/>
      <c r="C90" s="25" t="s">
        <v>27</v>
      </c>
      <c r="L90" s="3" t="str">
        <f>IF(E14="","",E14)</f>
        <v xml:space="preserve"> </v>
      </c>
      <c r="AI90" s="25" t="s">
        <v>34</v>
      </c>
      <c r="AM90" s="213" t="str">
        <f>IF(E20="","",E20)</f>
        <v xml:space="preserve"> </v>
      </c>
      <c r="AN90" s="214"/>
      <c r="AO90" s="214"/>
      <c r="AP90" s="214"/>
      <c r="AR90" s="28"/>
      <c r="AS90" s="208"/>
      <c r="AT90" s="209"/>
      <c r="BD90" s="51"/>
    </row>
    <row r="91" spans="1:91" s="1" customFormat="1" ht="10.95" customHeight="1">
      <c r="B91" s="28"/>
      <c r="AR91" s="28"/>
      <c r="AS91" s="208"/>
      <c r="AT91" s="209"/>
      <c r="BD91" s="51"/>
    </row>
    <row r="92" spans="1:91" s="1" customFormat="1" ht="29.25" customHeight="1">
      <c r="B92" s="28"/>
      <c r="C92" s="182" t="s">
        <v>58</v>
      </c>
      <c r="D92" s="181"/>
      <c r="E92" s="181"/>
      <c r="F92" s="181"/>
      <c r="G92" s="181"/>
      <c r="H92" s="52"/>
      <c r="I92" s="180" t="s">
        <v>59</v>
      </c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212" t="s">
        <v>60</v>
      </c>
      <c r="AH92" s="181"/>
      <c r="AI92" s="181"/>
      <c r="AJ92" s="181"/>
      <c r="AK92" s="181"/>
      <c r="AL92" s="181"/>
      <c r="AM92" s="181"/>
      <c r="AN92" s="180" t="s">
        <v>61</v>
      </c>
      <c r="AO92" s="181"/>
      <c r="AP92" s="188"/>
      <c r="AQ92" s="53" t="s">
        <v>62</v>
      </c>
      <c r="AR92" s="28"/>
      <c r="AS92" s="54" t="s">
        <v>63</v>
      </c>
      <c r="AT92" s="55" t="s">
        <v>64</v>
      </c>
      <c r="AU92" s="55" t="s">
        <v>65</v>
      </c>
      <c r="AV92" s="55" t="s">
        <v>66</v>
      </c>
      <c r="AW92" s="55" t="s">
        <v>67</v>
      </c>
      <c r="AX92" s="55" t="s">
        <v>68</v>
      </c>
      <c r="AY92" s="55" t="s">
        <v>69</v>
      </c>
      <c r="AZ92" s="55" t="s">
        <v>70</v>
      </c>
      <c r="BA92" s="55" t="s">
        <v>71</v>
      </c>
      <c r="BB92" s="55" t="s">
        <v>72</v>
      </c>
      <c r="BC92" s="55" t="s">
        <v>73</v>
      </c>
      <c r="BD92" s="56" t="s">
        <v>74</v>
      </c>
    </row>
    <row r="93" spans="1:91" s="1" customFormat="1" ht="10.95" customHeight="1">
      <c r="B93" s="28"/>
      <c r="AR93" s="28"/>
      <c r="AS93" s="57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1" s="5" customFormat="1" ht="32.4" customHeight="1">
      <c r="B94" s="58"/>
      <c r="C94" s="59" t="s">
        <v>75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191">
        <f>AG95+AG97+AG100+AG105</f>
        <v>0</v>
      </c>
      <c r="AH94" s="191"/>
      <c r="AI94" s="191"/>
      <c r="AJ94" s="191"/>
      <c r="AK94" s="191"/>
      <c r="AL94" s="191"/>
      <c r="AM94" s="191"/>
      <c r="AN94" s="216">
        <f>1.21*AG94</f>
        <v>0</v>
      </c>
      <c r="AO94" s="216"/>
      <c r="AP94" s="216"/>
      <c r="AQ94" s="62" t="s">
        <v>1</v>
      </c>
      <c r="AR94" s="58"/>
      <c r="AS94" s="63" t="e">
        <f>ROUND(AS95+AS97+AS100+#REF!+AS105,2)</f>
        <v>#REF!</v>
      </c>
      <c r="AT94" s="64" t="e">
        <f t="shared" ref="AT94:AT106" si="0">ROUND(SUM(AV94:AW94),2)</f>
        <v>#REF!</v>
      </c>
      <c r="AU94" s="65" t="e">
        <f>ROUND(AU95+AU97+AU100+#REF!+AU105,5)</f>
        <v>#REF!</v>
      </c>
      <c r="AV94" s="64" t="e">
        <f>ROUND(AZ94*L29,2)</f>
        <v>#REF!</v>
      </c>
      <c r="AW94" s="64" t="e">
        <f>ROUND(BA94*L30,2)</f>
        <v>#REF!</v>
      </c>
      <c r="AX94" s="64" t="e">
        <f>ROUND(BB94*L29,2)</f>
        <v>#REF!</v>
      </c>
      <c r="AY94" s="64" t="e">
        <f>ROUND(BC94*L30,2)</f>
        <v>#REF!</v>
      </c>
      <c r="AZ94" s="64" t="e">
        <f>ROUND(AZ95+AZ97+AZ100+#REF!+AZ105,2)</f>
        <v>#REF!</v>
      </c>
      <c r="BA94" s="64" t="e">
        <f>ROUND(BA95+BA97+BA100+#REF!+BA105,2)</f>
        <v>#REF!</v>
      </c>
      <c r="BB94" s="64" t="e">
        <f>ROUND(BB95+BB97+BB100+#REF!+BB105,2)</f>
        <v>#REF!</v>
      </c>
      <c r="BC94" s="64" t="e">
        <f>ROUND(BC95+BC97+BC100+#REF!+BC105,2)</f>
        <v>#REF!</v>
      </c>
      <c r="BD94" s="66" t="e">
        <f>ROUND(BD95+BD97+BD100+#REF!+BD105,2)</f>
        <v>#REF!</v>
      </c>
      <c r="BS94" s="67" t="s">
        <v>76</v>
      </c>
      <c r="BT94" s="67" t="s">
        <v>77</v>
      </c>
      <c r="BU94" s="68" t="s">
        <v>78</v>
      </c>
      <c r="BV94" s="67" t="s">
        <v>79</v>
      </c>
      <c r="BW94" s="67" t="s">
        <v>4</v>
      </c>
      <c r="BX94" s="67" t="s">
        <v>80</v>
      </c>
      <c r="CL94" s="67" t="s">
        <v>1</v>
      </c>
    </row>
    <row r="95" spans="1:91" s="6" customFormat="1" ht="16.5" customHeight="1">
      <c r="B95" s="69"/>
      <c r="C95" s="70"/>
      <c r="D95" s="183" t="s">
        <v>81</v>
      </c>
      <c r="E95" s="183"/>
      <c r="F95" s="183"/>
      <c r="G95" s="183"/>
      <c r="H95" s="183"/>
      <c r="I95" s="71"/>
      <c r="J95" s="183" t="s">
        <v>82</v>
      </c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211">
        <f>ROUND(AG96,2)</f>
        <v>0</v>
      </c>
      <c r="AH95" s="190"/>
      <c r="AI95" s="190"/>
      <c r="AJ95" s="190"/>
      <c r="AK95" s="190"/>
      <c r="AL95" s="190"/>
      <c r="AM95" s="190"/>
      <c r="AN95" s="189">
        <f t="shared" ref="AN95:AN106" si="1">SUM(AG95,AT95)</f>
        <v>0</v>
      </c>
      <c r="AO95" s="190"/>
      <c r="AP95" s="190"/>
      <c r="AQ95" s="72" t="s">
        <v>83</v>
      </c>
      <c r="AR95" s="69"/>
      <c r="AS95" s="73">
        <f>ROUND(AS96,2)</f>
        <v>0</v>
      </c>
      <c r="AT95" s="74">
        <f t="shared" si="0"/>
        <v>0</v>
      </c>
      <c r="AU95" s="75">
        <f>ROUND(AU96,5)</f>
        <v>0</v>
      </c>
      <c r="AV95" s="74">
        <f>ROUND(AZ95*L29,2)</f>
        <v>0</v>
      </c>
      <c r="AW95" s="74">
        <f>ROUND(BA95*L30,2)</f>
        <v>0</v>
      </c>
      <c r="AX95" s="74">
        <f>ROUND(BB95*L29,2)</f>
        <v>0</v>
      </c>
      <c r="AY95" s="74">
        <f>ROUND(BC95*L30,2)</f>
        <v>0</v>
      </c>
      <c r="AZ95" s="74">
        <f>ROUND(AZ96,2)</f>
        <v>0</v>
      </c>
      <c r="BA95" s="74">
        <f>ROUND(BA96,2)</f>
        <v>0</v>
      </c>
      <c r="BB95" s="74">
        <f>ROUND(BB96,2)</f>
        <v>0</v>
      </c>
      <c r="BC95" s="74">
        <f>ROUND(BC96,2)</f>
        <v>0</v>
      </c>
      <c r="BD95" s="76">
        <f>ROUND(BD96,2)</f>
        <v>0</v>
      </c>
      <c r="BS95" s="77" t="s">
        <v>76</v>
      </c>
      <c r="BT95" s="77" t="s">
        <v>84</v>
      </c>
      <c r="BU95" s="77" t="s">
        <v>78</v>
      </c>
      <c r="BV95" s="77" t="s">
        <v>79</v>
      </c>
      <c r="BW95" s="77" t="s">
        <v>85</v>
      </c>
      <c r="BX95" s="77" t="s">
        <v>4</v>
      </c>
      <c r="CL95" s="77" t="s">
        <v>1</v>
      </c>
      <c r="CM95" s="77" t="s">
        <v>86</v>
      </c>
    </row>
    <row r="96" spans="1:91" s="3" customFormat="1" ht="16.5" customHeight="1">
      <c r="A96" s="78" t="s">
        <v>87</v>
      </c>
      <c r="B96" s="44"/>
      <c r="C96" s="9"/>
      <c r="D96" s="9"/>
      <c r="E96" s="179" t="s">
        <v>81</v>
      </c>
      <c r="F96" s="179"/>
      <c r="G96" s="179"/>
      <c r="H96" s="179"/>
      <c r="I96" s="179"/>
      <c r="J96" s="9"/>
      <c r="K96" s="179" t="s">
        <v>82</v>
      </c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86">
        <f>'VRN - Vedlejší a ostatní ...'!J32</f>
        <v>0</v>
      </c>
      <c r="AH96" s="187"/>
      <c r="AI96" s="187"/>
      <c r="AJ96" s="187"/>
      <c r="AK96" s="187"/>
      <c r="AL96" s="187"/>
      <c r="AM96" s="187"/>
      <c r="AN96" s="186">
        <f t="shared" si="1"/>
        <v>0</v>
      </c>
      <c r="AO96" s="187"/>
      <c r="AP96" s="187"/>
      <c r="AQ96" s="79" t="s">
        <v>88</v>
      </c>
      <c r="AR96" s="44"/>
      <c r="AS96" s="80">
        <v>0</v>
      </c>
      <c r="AT96" s="81">
        <f t="shared" si="0"/>
        <v>0</v>
      </c>
      <c r="AU96" s="82">
        <f>'VRN - Vedlejší a ostatní ...'!P122</f>
        <v>0</v>
      </c>
      <c r="AV96" s="81">
        <f>'VRN - Vedlejší a ostatní ...'!J35</f>
        <v>0</v>
      </c>
      <c r="AW96" s="81">
        <f>'VRN - Vedlejší a ostatní ...'!J36</f>
        <v>0</v>
      </c>
      <c r="AX96" s="81">
        <f>'VRN - Vedlejší a ostatní ...'!J37</f>
        <v>0</v>
      </c>
      <c r="AY96" s="81">
        <f>'VRN - Vedlejší a ostatní ...'!J38</f>
        <v>0</v>
      </c>
      <c r="AZ96" s="81">
        <f>'VRN - Vedlejší a ostatní ...'!F35</f>
        <v>0</v>
      </c>
      <c r="BA96" s="81">
        <f>'VRN - Vedlejší a ostatní ...'!F36</f>
        <v>0</v>
      </c>
      <c r="BB96" s="81">
        <f>'VRN - Vedlejší a ostatní ...'!F37</f>
        <v>0</v>
      </c>
      <c r="BC96" s="81">
        <f>'VRN - Vedlejší a ostatní ...'!F38</f>
        <v>0</v>
      </c>
      <c r="BD96" s="83">
        <f>'VRN - Vedlejší a ostatní ...'!F39</f>
        <v>0</v>
      </c>
      <c r="BT96" s="23" t="s">
        <v>86</v>
      </c>
      <c r="BV96" s="23" t="s">
        <v>79</v>
      </c>
      <c r="BW96" s="23" t="s">
        <v>89</v>
      </c>
      <c r="BX96" s="23" t="s">
        <v>85</v>
      </c>
      <c r="CL96" s="23" t="s">
        <v>1</v>
      </c>
    </row>
    <row r="97" spans="1:91" s="6" customFormat="1" ht="16.5" customHeight="1">
      <c r="B97" s="69"/>
      <c r="C97" s="70"/>
      <c r="D97" s="183" t="s">
        <v>90</v>
      </c>
      <c r="E97" s="183"/>
      <c r="F97" s="183"/>
      <c r="G97" s="183"/>
      <c r="H97" s="183"/>
      <c r="I97" s="71"/>
      <c r="J97" s="183" t="s">
        <v>91</v>
      </c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211">
        <f>ROUND(SUM(AG98:AG99),2)</f>
        <v>0</v>
      </c>
      <c r="AH97" s="190"/>
      <c r="AI97" s="190"/>
      <c r="AJ97" s="190"/>
      <c r="AK97" s="190"/>
      <c r="AL97" s="190"/>
      <c r="AM97" s="190"/>
      <c r="AN97" s="189">
        <f t="shared" si="1"/>
        <v>0</v>
      </c>
      <c r="AO97" s="190"/>
      <c r="AP97" s="190"/>
      <c r="AQ97" s="72" t="s">
        <v>92</v>
      </c>
      <c r="AR97" s="69"/>
      <c r="AS97" s="73">
        <f>ROUND(SUM(AS98:AS99),2)</f>
        <v>0</v>
      </c>
      <c r="AT97" s="74">
        <f t="shared" si="0"/>
        <v>0</v>
      </c>
      <c r="AU97" s="75" t="e">
        <f>ROUND(SUM(AU98:AU99),5)</f>
        <v>#REF!</v>
      </c>
      <c r="AV97" s="74">
        <f>ROUND(AZ97*L29,2)</f>
        <v>0</v>
      </c>
      <c r="AW97" s="74">
        <f>ROUND(BA97*L30,2)</f>
        <v>0</v>
      </c>
      <c r="AX97" s="74">
        <f>ROUND(BB97*L29,2)</f>
        <v>0</v>
      </c>
      <c r="AY97" s="74">
        <f>ROUND(BC97*L30,2)</f>
        <v>0</v>
      </c>
      <c r="AZ97" s="74">
        <f>ROUND(SUM(AZ98:AZ99),2)</f>
        <v>0</v>
      </c>
      <c r="BA97" s="74">
        <f>ROUND(SUM(BA98:BA99),2)</f>
        <v>0</v>
      </c>
      <c r="BB97" s="74">
        <f>ROUND(SUM(BB98:BB99),2)</f>
        <v>0</v>
      </c>
      <c r="BC97" s="74">
        <f>ROUND(SUM(BC98:BC99),2)</f>
        <v>0</v>
      </c>
      <c r="BD97" s="76">
        <f>ROUND(SUM(BD98:BD99),2)</f>
        <v>0</v>
      </c>
      <c r="BS97" s="77" t="s">
        <v>76</v>
      </c>
      <c r="BT97" s="77" t="s">
        <v>84</v>
      </c>
      <c r="BU97" s="77" t="s">
        <v>78</v>
      </c>
      <c r="BV97" s="77" t="s">
        <v>79</v>
      </c>
      <c r="BW97" s="77" t="s">
        <v>93</v>
      </c>
      <c r="BX97" s="77" t="s">
        <v>4</v>
      </c>
      <c r="CL97" s="77" t="s">
        <v>1</v>
      </c>
      <c r="CM97" s="77" t="s">
        <v>86</v>
      </c>
    </row>
    <row r="98" spans="1:91" s="3" customFormat="1" ht="16.5" customHeight="1">
      <c r="A98" s="78" t="s">
        <v>87</v>
      </c>
      <c r="B98" s="44"/>
      <c r="C98" s="9"/>
      <c r="D98" s="9"/>
      <c r="E98" s="179" t="s">
        <v>94</v>
      </c>
      <c r="F98" s="179"/>
      <c r="G98" s="179"/>
      <c r="H98" s="179"/>
      <c r="I98" s="179"/>
      <c r="J98" s="9"/>
      <c r="K98" s="179" t="s">
        <v>95</v>
      </c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86">
        <f>'SO-101a - Komunikace'!J32</f>
        <v>0</v>
      </c>
      <c r="AH98" s="187"/>
      <c r="AI98" s="187"/>
      <c r="AJ98" s="187"/>
      <c r="AK98" s="187"/>
      <c r="AL98" s="187"/>
      <c r="AM98" s="187"/>
      <c r="AN98" s="186">
        <f t="shared" si="1"/>
        <v>0</v>
      </c>
      <c r="AO98" s="187"/>
      <c r="AP98" s="187"/>
      <c r="AQ98" s="79" t="s">
        <v>88</v>
      </c>
      <c r="AR98" s="44"/>
      <c r="AS98" s="80">
        <v>0</v>
      </c>
      <c r="AT98" s="81">
        <f t="shared" si="0"/>
        <v>0</v>
      </c>
      <c r="AU98" s="82" t="e">
        <f>'SO-101a - Komunikace'!P128</f>
        <v>#REF!</v>
      </c>
      <c r="AV98" s="81">
        <f>'SO-101a - Komunikace'!J35</f>
        <v>0</v>
      </c>
      <c r="AW98" s="81">
        <f>'SO-101a - Komunikace'!J36</f>
        <v>0</v>
      </c>
      <c r="AX98" s="81">
        <f>'SO-101a - Komunikace'!J37</f>
        <v>0</v>
      </c>
      <c r="AY98" s="81">
        <f>'SO-101a - Komunikace'!J38</f>
        <v>0</v>
      </c>
      <c r="AZ98" s="81">
        <f>'SO-101a - Komunikace'!F35</f>
        <v>0</v>
      </c>
      <c r="BA98" s="81">
        <f>'SO-101a - Komunikace'!F36</f>
        <v>0</v>
      </c>
      <c r="BB98" s="81">
        <f>'SO-101a - Komunikace'!F37</f>
        <v>0</v>
      </c>
      <c r="BC98" s="81">
        <f>'SO-101a - Komunikace'!F38</f>
        <v>0</v>
      </c>
      <c r="BD98" s="83">
        <f>'SO-101a - Komunikace'!F39</f>
        <v>0</v>
      </c>
      <c r="BT98" s="23" t="s">
        <v>86</v>
      </c>
      <c r="BV98" s="23" t="s">
        <v>79</v>
      </c>
      <c r="BW98" s="23" t="s">
        <v>96</v>
      </c>
      <c r="BX98" s="23" t="s">
        <v>93</v>
      </c>
      <c r="CL98" s="23" t="s">
        <v>97</v>
      </c>
    </row>
    <row r="99" spans="1:91" s="3" customFormat="1" ht="16.5" customHeight="1">
      <c r="A99" s="78" t="s">
        <v>87</v>
      </c>
      <c r="B99" s="44"/>
      <c r="C99" s="9"/>
      <c r="D99" s="9"/>
      <c r="E99" s="179" t="s">
        <v>98</v>
      </c>
      <c r="F99" s="179"/>
      <c r="G99" s="179"/>
      <c r="H99" s="179"/>
      <c r="I99" s="179"/>
      <c r="J99" s="9"/>
      <c r="K99" s="179" t="s">
        <v>99</v>
      </c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86">
        <f>'SO-101b - Sanace - pláně ...'!J32</f>
        <v>0</v>
      </c>
      <c r="AH99" s="187"/>
      <c r="AI99" s="187"/>
      <c r="AJ99" s="187"/>
      <c r="AK99" s="187"/>
      <c r="AL99" s="187"/>
      <c r="AM99" s="187"/>
      <c r="AN99" s="186">
        <f t="shared" si="1"/>
        <v>0</v>
      </c>
      <c r="AO99" s="187"/>
      <c r="AP99" s="187"/>
      <c r="AQ99" s="79" t="s">
        <v>88</v>
      </c>
      <c r="AR99" s="44"/>
      <c r="AS99" s="80">
        <v>0</v>
      </c>
      <c r="AT99" s="81">
        <f t="shared" si="0"/>
        <v>0</v>
      </c>
      <c r="AU99" s="82" t="e">
        <f>'SO-101b - Sanace - pláně ...'!P125</f>
        <v>#REF!</v>
      </c>
      <c r="AV99" s="81">
        <f>'SO-101b - Sanace - pláně ...'!J35</f>
        <v>0</v>
      </c>
      <c r="AW99" s="81">
        <f>'SO-101b - Sanace - pláně ...'!J36</f>
        <v>0</v>
      </c>
      <c r="AX99" s="81">
        <f>'SO-101b - Sanace - pláně ...'!J37</f>
        <v>0</v>
      </c>
      <c r="AY99" s="81">
        <f>'SO-101b - Sanace - pláně ...'!J38</f>
        <v>0</v>
      </c>
      <c r="AZ99" s="81">
        <f>'SO-101b - Sanace - pláně ...'!F35</f>
        <v>0</v>
      </c>
      <c r="BA99" s="81">
        <f>'SO-101b - Sanace - pláně ...'!F36</f>
        <v>0</v>
      </c>
      <c r="BB99" s="81">
        <f>'SO-101b - Sanace - pláně ...'!F37</f>
        <v>0</v>
      </c>
      <c r="BC99" s="81">
        <f>'SO-101b - Sanace - pláně ...'!F38</f>
        <v>0</v>
      </c>
      <c r="BD99" s="83">
        <f>'SO-101b - Sanace - pláně ...'!F39</f>
        <v>0</v>
      </c>
      <c r="BT99" s="23" t="s">
        <v>86</v>
      </c>
      <c r="BV99" s="23" t="s">
        <v>79</v>
      </c>
      <c r="BW99" s="23" t="s">
        <v>100</v>
      </c>
      <c r="BX99" s="23" t="s">
        <v>93</v>
      </c>
      <c r="CL99" s="23" t="s">
        <v>101</v>
      </c>
    </row>
    <row r="100" spans="1:91" s="6" customFormat="1" ht="16.5" customHeight="1">
      <c r="B100" s="69"/>
      <c r="C100" s="70"/>
      <c r="D100" s="183" t="s">
        <v>102</v>
      </c>
      <c r="E100" s="183"/>
      <c r="F100" s="183"/>
      <c r="G100" s="183"/>
      <c r="H100" s="183"/>
      <c r="I100" s="71"/>
      <c r="J100" s="183" t="s">
        <v>103</v>
      </c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3"/>
      <c r="AF100" s="183"/>
      <c r="AG100" s="211">
        <f>ROUND(SUM(AG101:AG104),2)</f>
        <v>0</v>
      </c>
      <c r="AH100" s="190"/>
      <c r="AI100" s="190"/>
      <c r="AJ100" s="190"/>
      <c r="AK100" s="190"/>
      <c r="AL100" s="190"/>
      <c r="AM100" s="190"/>
      <c r="AN100" s="189">
        <f t="shared" si="1"/>
        <v>0</v>
      </c>
      <c r="AO100" s="190"/>
      <c r="AP100" s="190"/>
      <c r="AQ100" s="72" t="s">
        <v>92</v>
      </c>
      <c r="AR100" s="69"/>
      <c r="AS100" s="73">
        <f>ROUND(SUM(AS101:AS104),2)</f>
        <v>0</v>
      </c>
      <c r="AT100" s="74">
        <f t="shared" si="0"/>
        <v>0</v>
      </c>
      <c r="AU100" s="75">
        <f>ROUND(SUM(AU101:AU104),5)</f>
        <v>1115.1078600000001</v>
      </c>
      <c r="AV100" s="74">
        <f>ROUND(AZ100*L29,2)</f>
        <v>0</v>
      </c>
      <c r="AW100" s="74">
        <f>ROUND(BA100*L30,2)</f>
        <v>0</v>
      </c>
      <c r="AX100" s="74">
        <f>ROUND(BB100*L29,2)</f>
        <v>0</v>
      </c>
      <c r="AY100" s="74">
        <f>ROUND(BC100*L30,2)</f>
        <v>0</v>
      </c>
      <c r="AZ100" s="74">
        <f>ROUND(SUM(AZ101:AZ104),2)</f>
        <v>0</v>
      </c>
      <c r="BA100" s="74">
        <f>ROUND(SUM(BA101:BA104),2)</f>
        <v>0</v>
      </c>
      <c r="BB100" s="74">
        <f>ROUND(SUM(BB101:BB104),2)</f>
        <v>0</v>
      </c>
      <c r="BC100" s="74">
        <f>ROUND(SUM(BC101:BC104),2)</f>
        <v>0</v>
      </c>
      <c r="BD100" s="76">
        <f>ROUND(SUM(BD101:BD104),2)</f>
        <v>0</v>
      </c>
      <c r="BS100" s="77" t="s">
        <v>76</v>
      </c>
      <c r="BT100" s="77" t="s">
        <v>84</v>
      </c>
      <c r="BU100" s="77" t="s">
        <v>78</v>
      </c>
      <c r="BV100" s="77" t="s">
        <v>79</v>
      </c>
      <c r="BW100" s="77" t="s">
        <v>104</v>
      </c>
      <c r="BX100" s="77" t="s">
        <v>4</v>
      </c>
      <c r="CL100" s="77" t="s">
        <v>1</v>
      </c>
      <c r="CM100" s="77" t="s">
        <v>86</v>
      </c>
    </row>
    <row r="101" spans="1:91" s="3" customFormat="1" ht="16.5" customHeight="1">
      <c r="A101" s="78" t="s">
        <v>87</v>
      </c>
      <c r="B101" s="44"/>
      <c r="C101" s="9"/>
      <c r="D101" s="9"/>
      <c r="E101" s="179" t="s">
        <v>105</v>
      </c>
      <c r="F101" s="179"/>
      <c r="G101" s="179"/>
      <c r="H101" s="179"/>
      <c r="I101" s="179"/>
      <c r="J101" s="9"/>
      <c r="K101" s="179" t="s">
        <v>106</v>
      </c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86">
        <f>'SO-301 - Splašková kanali...'!J32</f>
        <v>0</v>
      </c>
      <c r="AH101" s="187"/>
      <c r="AI101" s="187"/>
      <c r="AJ101" s="187"/>
      <c r="AK101" s="187"/>
      <c r="AL101" s="187"/>
      <c r="AM101" s="187"/>
      <c r="AN101" s="186">
        <f t="shared" si="1"/>
        <v>0</v>
      </c>
      <c r="AO101" s="187"/>
      <c r="AP101" s="187"/>
      <c r="AQ101" s="79" t="s">
        <v>88</v>
      </c>
      <c r="AR101" s="44"/>
      <c r="AS101" s="80">
        <v>0</v>
      </c>
      <c r="AT101" s="81">
        <f t="shared" si="0"/>
        <v>0</v>
      </c>
      <c r="AU101" s="82">
        <f>'SO-301 - Splašková kanali...'!P127</f>
        <v>633.87587000000008</v>
      </c>
      <c r="AV101" s="81">
        <f>'SO-301 - Splašková kanali...'!J35</f>
        <v>0</v>
      </c>
      <c r="AW101" s="81">
        <f>'SO-301 - Splašková kanali...'!J36</f>
        <v>0</v>
      </c>
      <c r="AX101" s="81">
        <f>'SO-301 - Splašková kanali...'!J37</f>
        <v>0</v>
      </c>
      <c r="AY101" s="81">
        <f>'SO-301 - Splašková kanali...'!J38</f>
        <v>0</v>
      </c>
      <c r="AZ101" s="81">
        <f>'SO-301 - Splašková kanali...'!F35</f>
        <v>0</v>
      </c>
      <c r="BA101" s="81">
        <f>'SO-301 - Splašková kanali...'!F36</f>
        <v>0</v>
      </c>
      <c r="BB101" s="81">
        <f>'SO-301 - Splašková kanali...'!F37</f>
        <v>0</v>
      </c>
      <c r="BC101" s="81">
        <f>'SO-301 - Splašková kanali...'!F38</f>
        <v>0</v>
      </c>
      <c r="BD101" s="83">
        <f>'SO-301 - Splašková kanali...'!F39</f>
        <v>0</v>
      </c>
      <c r="BT101" s="23" t="s">
        <v>86</v>
      </c>
      <c r="BV101" s="23" t="s">
        <v>79</v>
      </c>
      <c r="BW101" s="23" t="s">
        <v>107</v>
      </c>
      <c r="BX101" s="23" t="s">
        <v>104</v>
      </c>
      <c r="CL101" s="23" t="s">
        <v>108</v>
      </c>
    </row>
    <row r="102" spans="1:91" s="3" customFormat="1" ht="16.5" customHeight="1">
      <c r="A102" s="78" t="s">
        <v>87</v>
      </c>
      <c r="B102" s="44"/>
      <c r="C102" s="9"/>
      <c r="D102" s="9"/>
      <c r="E102" s="179" t="s">
        <v>109</v>
      </c>
      <c r="F102" s="179"/>
      <c r="G102" s="179"/>
      <c r="H102" s="179"/>
      <c r="I102" s="179"/>
      <c r="J102" s="9"/>
      <c r="K102" s="179" t="s">
        <v>110</v>
      </c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86">
        <f>'SO-302 - Přípojky kanalizace'!J32</f>
        <v>0</v>
      </c>
      <c r="AH102" s="187"/>
      <c r="AI102" s="187"/>
      <c r="AJ102" s="187"/>
      <c r="AK102" s="187"/>
      <c r="AL102" s="187"/>
      <c r="AM102" s="187"/>
      <c r="AN102" s="186">
        <f t="shared" si="1"/>
        <v>0</v>
      </c>
      <c r="AO102" s="187"/>
      <c r="AP102" s="187"/>
      <c r="AQ102" s="79" t="s">
        <v>88</v>
      </c>
      <c r="AR102" s="44"/>
      <c r="AS102" s="80">
        <v>0</v>
      </c>
      <c r="AT102" s="81">
        <f t="shared" si="0"/>
        <v>0</v>
      </c>
      <c r="AU102" s="82">
        <f>'SO-302 - Přípojky kanalizace'!P126</f>
        <v>59.609789999999997</v>
      </c>
      <c r="AV102" s="81">
        <f>'SO-302 - Přípojky kanalizace'!J35</f>
        <v>0</v>
      </c>
      <c r="AW102" s="81">
        <f>'SO-302 - Přípojky kanalizace'!J36</f>
        <v>0</v>
      </c>
      <c r="AX102" s="81">
        <f>'SO-302 - Přípojky kanalizace'!J37</f>
        <v>0</v>
      </c>
      <c r="AY102" s="81">
        <f>'SO-302 - Přípojky kanalizace'!J38</f>
        <v>0</v>
      </c>
      <c r="AZ102" s="81">
        <f>'SO-302 - Přípojky kanalizace'!F35</f>
        <v>0</v>
      </c>
      <c r="BA102" s="81">
        <f>'SO-302 - Přípojky kanalizace'!F36</f>
        <v>0</v>
      </c>
      <c r="BB102" s="81">
        <f>'SO-302 - Přípojky kanalizace'!F37</f>
        <v>0</v>
      </c>
      <c r="BC102" s="81">
        <f>'SO-302 - Přípojky kanalizace'!F38</f>
        <v>0</v>
      </c>
      <c r="BD102" s="83">
        <f>'SO-302 - Přípojky kanalizace'!F39</f>
        <v>0</v>
      </c>
      <c r="BT102" s="23" t="s">
        <v>86</v>
      </c>
      <c r="BV102" s="23" t="s">
        <v>79</v>
      </c>
      <c r="BW102" s="23" t="s">
        <v>111</v>
      </c>
      <c r="BX102" s="23" t="s">
        <v>104</v>
      </c>
      <c r="CL102" s="23" t="s">
        <v>112</v>
      </c>
    </row>
    <row r="103" spans="1:91" s="3" customFormat="1" ht="16.5" customHeight="1">
      <c r="A103" s="78" t="s">
        <v>87</v>
      </c>
      <c r="B103" s="44"/>
      <c r="C103" s="9"/>
      <c r="D103" s="9"/>
      <c r="E103" s="179" t="s">
        <v>113</v>
      </c>
      <c r="F103" s="179"/>
      <c r="G103" s="179"/>
      <c r="H103" s="179"/>
      <c r="I103" s="179"/>
      <c r="J103" s="9"/>
      <c r="K103" s="179" t="s">
        <v>114</v>
      </c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86">
        <f>'SO-303 - Vodovod'!J32</f>
        <v>0</v>
      </c>
      <c r="AH103" s="187"/>
      <c r="AI103" s="187"/>
      <c r="AJ103" s="187"/>
      <c r="AK103" s="187"/>
      <c r="AL103" s="187"/>
      <c r="AM103" s="187"/>
      <c r="AN103" s="186">
        <f t="shared" si="1"/>
        <v>0</v>
      </c>
      <c r="AO103" s="187"/>
      <c r="AP103" s="187"/>
      <c r="AQ103" s="79" t="s">
        <v>88</v>
      </c>
      <c r="AR103" s="44"/>
      <c r="AS103" s="80">
        <v>0</v>
      </c>
      <c r="AT103" s="81">
        <f t="shared" si="0"/>
        <v>0</v>
      </c>
      <c r="AU103" s="82">
        <f>'SO-303 - Vodovod'!P128</f>
        <v>359.03924999999998</v>
      </c>
      <c r="AV103" s="81">
        <f>'SO-303 - Vodovod'!J35</f>
        <v>0</v>
      </c>
      <c r="AW103" s="81">
        <f>'SO-303 - Vodovod'!J36</f>
        <v>0</v>
      </c>
      <c r="AX103" s="81">
        <f>'SO-303 - Vodovod'!J37</f>
        <v>0</v>
      </c>
      <c r="AY103" s="81">
        <f>'SO-303 - Vodovod'!J38</f>
        <v>0</v>
      </c>
      <c r="AZ103" s="81">
        <f>'SO-303 - Vodovod'!F35</f>
        <v>0</v>
      </c>
      <c r="BA103" s="81">
        <f>'SO-303 - Vodovod'!F36</f>
        <v>0</v>
      </c>
      <c r="BB103" s="81">
        <f>'SO-303 - Vodovod'!F37</f>
        <v>0</v>
      </c>
      <c r="BC103" s="81">
        <f>'SO-303 - Vodovod'!F38</f>
        <v>0</v>
      </c>
      <c r="BD103" s="83">
        <f>'SO-303 - Vodovod'!F39</f>
        <v>0</v>
      </c>
      <c r="BT103" s="23" t="s">
        <v>86</v>
      </c>
      <c r="BV103" s="23" t="s">
        <v>79</v>
      </c>
      <c r="BW103" s="23" t="s">
        <v>115</v>
      </c>
      <c r="BX103" s="23" t="s">
        <v>104</v>
      </c>
      <c r="CL103" s="23" t="s">
        <v>116</v>
      </c>
    </row>
    <row r="104" spans="1:91" s="3" customFormat="1" ht="16.5" customHeight="1">
      <c r="A104" s="78" t="s">
        <v>87</v>
      </c>
      <c r="B104" s="44"/>
      <c r="C104" s="9"/>
      <c r="D104" s="9"/>
      <c r="E104" s="179" t="s">
        <v>117</v>
      </c>
      <c r="F104" s="179"/>
      <c r="G104" s="179"/>
      <c r="H104" s="179"/>
      <c r="I104" s="179"/>
      <c r="J104" s="9"/>
      <c r="K104" s="179" t="s">
        <v>118</v>
      </c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86">
        <f>'SO-304 - Vodovodní přípojky'!J32</f>
        <v>0</v>
      </c>
      <c r="AH104" s="187"/>
      <c r="AI104" s="187"/>
      <c r="AJ104" s="187"/>
      <c r="AK104" s="187"/>
      <c r="AL104" s="187"/>
      <c r="AM104" s="187"/>
      <c r="AN104" s="186">
        <f t="shared" si="1"/>
        <v>0</v>
      </c>
      <c r="AO104" s="187"/>
      <c r="AP104" s="187"/>
      <c r="AQ104" s="79" t="s">
        <v>88</v>
      </c>
      <c r="AR104" s="44"/>
      <c r="AS104" s="80">
        <v>0</v>
      </c>
      <c r="AT104" s="81">
        <f t="shared" si="0"/>
        <v>0</v>
      </c>
      <c r="AU104" s="82">
        <f>'SO-304 - Vodovodní přípojky'!P125</f>
        <v>62.582953999999994</v>
      </c>
      <c r="AV104" s="81">
        <f>'SO-304 - Vodovodní přípojky'!J35</f>
        <v>0</v>
      </c>
      <c r="AW104" s="81">
        <f>'SO-304 - Vodovodní přípojky'!J36</f>
        <v>0</v>
      </c>
      <c r="AX104" s="81">
        <f>'SO-304 - Vodovodní přípojky'!J37</f>
        <v>0</v>
      </c>
      <c r="AY104" s="81">
        <f>'SO-304 - Vodovodní přípojky'!J38</f>
        <v>0</v>
      </c>
      <c r="AZ104" s="81">
        <f>'SO-304 - Vodovodní přípojky'!F35</f>
        <v>0</v>
      </c>
      <c r="BA104" s="81">
        <f>'SO-304 - Vodovodní přípojky'!F36</f>
        <v>0</v>
      </c>
      <c r="BB104" s="81">
        <f>'SO-304 - Vodovodní přípojky'!F37</f>
        <v>0</v>
      </c>
      <c r="BC104" s="81">
        <f>'SO-304 - Vodovodní přípojky'!F38</f>
        <v>0</v>
      </c>
      <c r="BD104" s="83">
        <f>'SO-304 - Vodovodní přípojky'!F39</f>
        <v>0</v>
      </c>
      <c r="BT104" s="23" t="s">
        <v>86</v>
      </c>
      <c r="BV104" s="23" t="s">
        <v>79</v>
      </c>
      <c r="BW104" s="23" t="s">
        <v>119</v>
      </c>
      <c r="BX104" s="23" t="s">
        <v>104</v>
      </c>
      <c r="CL104" s="23" t="s">
        <v>120</v>
      </c>
    </row>
    <row r="105" spans="1:91" s="6" customFormat="1" ht="16.5" customHeight="1">
      <c r="B105" s="69"/>
      <c r="C105" s="70"/>
      <c r="D105" s="183" t="s">
        <v>121</v>
      </c>
      <c r="E105" s="183"/>
      <c r="F105" s="183"/>
      <c r="G105" s="183"/>
      <c r="H105" s="183"/>
      <c r="I105" s="71"/>
      <c r="J105" s="183" t="s">
        <v>122</v>
      </c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211">
        <f>ROUND(AG106,2)</f>
        <v>0</v>
      </c>
      <c r="AH105" s="190"/>
      <c r="AI105" s="190"/>
      <c r="AJ105" s="190"/>
      <c r="AK105" s="190"/>
      <c r="AL105" s="190"/>
      <c r="AM105" s="190"/>
      <c r="AN105" s="189">
        <f t="shared" si="1"/>
        <v>0</v>
      </c>
      <c r="AO105" s="190"/>
      <c r="AP105" s="190"/>
      <c r="AQ105" s="72" t="s">
        <v>92</v>
      </c>
      <c r="AR105" s="69"/>
      <c r="AS105" s="73">
        <f>ROUND(AS106,2)</f>
        <v>0</v>
      </c>
      <c r="AT105" s="74">
        <f t="shared" si="0"/>
        <v>0</v>
      </c>
      <c r="AU105" s="75" t="e">
        <f>ROUND(AU106,5)</f>
        <v>#REF!</v>
      </c>
      <c r="AV105" s="74">
        <f>ROUND(AZ105*L29,2)</f>
        <v>0</v>
      </c>
      <c r="AW105" s="74">
        <f>ROUND(BA105*L30,2)</f>
        <v>0</v>
      </c>
      <c r="AX105" s="74">
        <f>ROUND(BB105*L29,2)</f>
        <v>0</v>
      </c>
      <c r="AY105" s="74">
        <f>ROUND(BC105*L30,2)</f>
        <v>0</v>
      </c>
      <c r="AZ105" s="74">
        <f>ROUND(AZ106,2)</f>
        <v>0</v>
      </c>
      <c r="BA105" s="74">
        <f>ROUND(BA106,2)</f>
        <v>0</v>
      </c>
      <c r="BB105" s="74">
        <f>ROUND(BB106,2)</f>
        <v>0</v>
      </c>
      <c r="BC105" s="74">
        <f>ROUND(BC106,2)</f>
        <v>0</v>
      </c>
      <c r="BD105" s="76">
        <f>ROUND(BD106,2)</f>
        <v>0</v>
      </c>
      <c r="BS105" s="77" t="s">
        <v>76</v>
      </c>
      <c r="BT105" s="77" t="s">
        <v>84</v>
      </c>
      <c r="BU105" s="77" t="s">
        <v>78</v>
      </c>
      <c r="BV105" s="77" t="s">
        <v>79</v>
      </c>
      <c r="BW105" s="77" t="s">
        <v>123</v>
      </c>
      <c r="BX105" s="77" t="s">
        <v>4</v>
      </c>
      <c r="CL105" s="77" t="s">
        <v>1</v>
      </c>
      <c r="CM105" s="77" t="s">
        <v>86</v>
      </c>
    </row>
    <row r="106" spans="1:91" s="3" customFormat="1" ht="16.5" customHeight="1">
      <c r="A106" s="78" t="s">
        <v>87</v>
      </c>
      <c r="B106" s="44"/>
      <c r="C106" s="9"/>
      <c r="D106" s="9"/>
      <c r="E106" s="179" t="s">
        <v>124</v>
      </c>
      <c r="F106" s="179"/>
      <c r="G106" s="179"/>
      <c r="H106" s="179"/>
      <c r="I106" s="179"/>
      <c r="J106" s="9"/>
      <c r="K106" s="179" t="s">
        <v>125</v>
      </c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86">
        <f>'SO-801 - Sadové úpravy'!J32</f>
        <v>0</v>
      </c>
      <c r="AH106" s="187"/>
      <c r="AI106" s="187"/>
      <c r="AJ106" s="187"/>
      <c r="AK106" s="187"/>
      <c r="AL106" s="187"/>
      <c r="AM106" s="187"/>
      <c r="AN106" s="186">
        <f t="shared" si="1"/>
        <v>0</v>
      </c>
      <c r="AO106" s="187"/>
      <c r="AP106" s="187"/>
      <c r="AQ106" s="79" t="s">
        <v>88</v>
      </c>
      <c r="AR106" s="44"/>
      <c r="AS106" s="84">
        <v>0</v>
      </c>
      <c r="AT106" s="85">
        <f t="shared" si="0"/>
        <v>0</v>
      </c>
      <c r="AU106" s="86" t="e">
        <f>'SO-801 - Sadové úpravy'!P124</f>
        <v>#REF!</v>
      </c>
      <c r="AV106" s="85">
        <f>'SO-801 - Sadové úpravy'!J35</f>
        <v>0</v>
      </c>
      <c r="AW106" s="85">
        <f>'SO-801 - Sadové úpravy'!J36</f>
        <v>0</v>
      </c>
      <c r="AX106" s="85">
        <f>'SO-801 - Sadové úpravy'!J37</f>
        <v>0</v>
      </c>
      <c r="AY106" s="85">
        <f>'SO-801 - Sadové úpravy'!J38</f>
        <v>0</v>
      </c>
      <c r="AZ106" s="85">
        <f>'SO-801 - Sadové úpravy'!F35</f>
        <v>0</v>
      </c>
      <c r="BA106" s="85">
        <f>'SO-801 - Sadové úpravy'!F36</f>
        <v>0</v>
      </c>
      <c r="BB106" s="85">
        <f>'SO-801 - Sadové úpravy'!F37</f>
        <v>0</v>
      </c>
      <c r="BC106" s="85">
        <f>'SO-801 - Sadové úpravy'!F38</f>
        <v>0</v>
      </c>
      <c r="BD106" s="87">
        <f>'SO-801 - Sadové úpravy'!F39</f>
        <v>0</v>
      </c>
      <c r="BT106" s="23" t="s">
        <v>86</v>
      </c>
      <c r="BV106" s="23" t="s">
        <v>79</v>
      </c>
      <c r="BW106" s="23" t="s">
        <v>126</v>
      </c>
      <c r="BX106" s="23" t="s">
        <v>123</v>
      </c>
      <c r="CL106" s="23" t="s">
        <v>127</v>
      </c>
    </row>
    <row r="107" spans="1:91" s="1" customFormat="1" ht="30" customHeight="1">
      <c r="B107" s="28"/>
      <c r="AR107" s="28"/>
    </row>
    <row r="108" spans="1:91" s="1" customFormat="1" ht="6.9" customHeight="1"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28"/>
    </row>
  </sheetData>
  <mergeCells count="84">
    <mergeCell ref="AN105:AP105"/>
    <mergeCell ref="AG105:AM105"/>
    <mergeCell ref="AN106:AP106"/>
    <mergeCell ref="AG106:AM106"/>
    <mergeCell ref="AN94:AP94"/>
    <mergeCell ref="AG103:AM103"/>
    <mergeCell ref="AS89:AT91"/>
    <mergeCell ref="AR2:BE2"/>
    <mergeCell ref="AG102:AM102"/>
    <mergeCell ref="AG101:AM101"/>
    <mergeCell ref="AG100:AM100"/>
    <mergeCell ref="AG99:AM99"/>
    <mergeCell ref="AG95:AM95"/>
    <mergeCell ref="AG98:AM98"/>
    <mergeCell ref="AG97:AM97"/>
    <mergeCell ref="AG96:AM96"/>
    <mergeCell ref="AG92:AM92"/>
    <mergeCell ref="AM90:AP90"/>
    <mergeCell ref="AM89:AP89"/>
    <mergeCell ref="AM87:AN87"/>
    <mergeCell ref="AN99:AP99"/>
    <mergeCell ref="AN95:AP95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D105:H105"/>
    <mergeCell ref="J105:AF105"/>
    <mergeCell ref="E106:I106"/>
    <mergeCell ref="K106:AF106"/>
    <mergeCell ref="AG94:AM94"/>
    <mergeCell ref="AG104:AM104"/>
    <mergeCell ref="J97:AF97"/>
    <mergeCell ref="J95:AF95"/>
    <mergeCell ref="J100:AF100"/>
    <mergeCell ref="K98:AF98"/>
    <mergeCell ref="K104:AF104"/>
    <mergeCell ref="K101:AF101"/>
    <mergeCell ref="K99:AF99"/>
    <mergeCell ref="K103:AF103"/>
    <mergeCell ref="K96:AF96"/>
    <mergeCell ref="K102:AF102"/>
    <mergeCell ref="L85:AO85"/>
    <mergeCell ref="AN104:AP104"/>
    <mergeCell ref="AN103:AP103"/>
    <mergeCell ref="AN102:AP102"/>
    <mergeCell ref="AN96:AP96"/>
    <mergeCell ref="AN92:AP92"/>
    <mergeCell ref="AN97:AP97"/>
    <mergeCell ref="AN101:AP101"/>
    <mergeCell ref="AN100:AP100"/>
    <mergeCell ref="AN98:AP98"/>
    <mergeCell ref="E104:I104"/>
    <mergeCell ref="I92:AF92"/>
    <mergeCell ref="E103:I103"/>
    <mergeCell ref="E102:I102"/>
    <mergeCell ref="E101:I101"/>
    <mergeCell ref="E99:I99"/>
    <mergeCell ref="E96:I96"/>
    <mergeCell ref="C92:G92"/>
    <mergeCell ref="D100:H100"/>
    <mergeCell ref="D97:H97"/>
    <mergeCell ref="D95:H95"/>
    <mergeCell ref="E98:I98"/>
  </mergeCells>
  <hyperlinks>
    <hyperlink ref="A96" location="'VRN - Vedlejší a ostatní ...'!C2" display="/" xr:uid="{00000000-0004-0000-0000-000000000000}"/>
    <hyperlink ref="A98" location="'SO-101a - Komunikace'!C2" display="/" xr:uid="{00000000-0004-0000-0000-000001000000}"/>
    <hyperlink ref="A99" location="'SO-101b - Sanace - pláně ...'!C2" display="/" xr:uid="{00000000-0004-0000-0000-000002000000}"/>
    <hyperlink ref="A101" location="'SO-301 - Splašková kanali...'!C2" display="/" xr:uid="{00000000-0004-0000-0000-000003000000}"/>
    <hyperlink ref="A102" location="'SO-302 - Přípojky kanalizace'!C2" display="/" xr:uid="{00000000-0004-0000-0000-000004000000}"/>
    <hyperlink ref="A103" location="'SO-303 - Vodovod'!C2" display="/" xr:uid="{00000000-0004-0000-0000-000005000000}"/>
    <hyperlink ref="A104" location="'SO-304 - Vodovodní přípojky'!C2" display="/" xr:uid="{00000000-0004-0000-0000-000006000000}"/>
    <hyperlink ref="A106" location="'SO-801 - Sadové úpravy'!C2" display="/" xr:uid="{00000000-0004-0000-0000-000008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43"/>
  <sheetViews>
    <sheetView showGridLines="0" topLeftCell="A139" workbookViewId="0">
      <selection activeCell="I141" sqref="I141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1" width="22.28515625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0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6" t="s">
        <v>89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</row>
    <row r="4" spans="2:46" ht="24.9" customHeight="1">
      <c r="B4" s="19"/>
      <c r="D4" s="20" t="s">
        <v>128</v>
      </c>
      <c r="L4" s="19"/>
      <c r="M4" s="88" t="s">
        <v>10</v>
      </c>
      <c r="AT4" s="16" t="s">
        <v>3</v>
      </c>
    </row>
    <row r="5" spans="2:46" ht="6.9" customHeight="1">
      <c r="B5" s="19"/>
      <c r="L5" s="19"/>
    </row>
    <row r="6" spans="2:46" ht="12" customHeight="1">
      <c r="B6" s="19"/>
      <c r="D6" s="25" t="s">
        <v>14</v>
      </c>
      <c r="L6" s="19"/>
    </row>
    <row r="7" spans="2:46" ht="16.5" customHeight="1">
      <c r="B7" s="19"/>
      <c r="E7" s="218" t="str">
        <f>'Rekapitulace stavby'!K6</f>
        <v>ZTV pro výstavbu RD v obci Ústí (lokalita č.6 dle ÚPD)</v>
      </c>
      <c r="F7" s="219"/>
      <c r="G7" s="219"/>
      <c r="H7" s="219"/>
      <c r="L7" s="19"/>
    </row>
    <row r="8" spans="2:46" ht="12" customHeight="1">
      <c r="B8" s="19"/>
      <c r="D8" s="25" t="s">
        <v>129</v>
      </c>
      <c r="L8" s="19"/>
    </row>
    <row r="9" spans="2:46" s="1" customFormat="1" ht="16.5" customHeight="1">
      <c r="B9" s="28"/>
      <c r="E9" s="218" t="s">
        <v>130</v>
      </c>
      <c r="F9" s="217"/>
      <c r="G9" s="217"/>
      <c r="H9" s="217"/>
      <c r="L9" s="28"/>
    </row>
    <row r="10" spans="2:46" s="1" customFormat="1" ht="12" customHeight="1">
      <c r="B10" s="28"/>
      <c r="D10" s="25" t="s">
        <v>131</v>
      </c>
      <c r="L10" s="28"/>
    </row>
    <row r="11" spans="2:46" s="1" customFormat="1" ht="16.5" customHeight="1">
      <c r="B11" s="28"/>
      <c r="E11" s="184" t="s">
        <v>130</v>
      </c>
      <c r="F11" s="217"/>
      <c r="G11" s="217"/>
      <c r="H11" s="217"/>
      <c r="L11" s="28"/>
    </row>
    <row r="12" spans="2:46" s="1" customFormat="1">
      <c r="B12" s="28"/>
      <c r="L12" s="28"/>
    </row>
    <row r="13" spans="2:46" s="1" customFormat="1" ht="12" customHeight="1">
      <c r="B13" s="28"/>
      <c r="D13" s="25" t="s">
        <v>16</v>
      </c>
      <c r="F13" s="23" t="s">
        <v>1</v>
      </c>
      <c r="I13" s="25" t="s">
        <v>17</v>
      </c>
      <c r="J13" s="23" t="s">
        <v>1</v>
      </c>
      <c r="L13" s="28"/>
    </row>
    <row r="14" spans="2:46" s="1" customFormat="1" ht="12" customHeight="1">
      <c r="B14" s="28"/>
      <c r="D14" s="25" t="s">
        <v>18</v>
      </c>
      <c r="F14" s="23" t="s">
        <v>19</v>
      </c>
      <c r="I14" s="25" t="s">
        <v>20</v>
      </c>
      <c r="J14" s="48" t="str">
        <f>'Rekapitulace stavby'!AN8</f>
        <v>29. 8. 2022</v>
      </c>
      <c r="L14" s="28"/>
    </row>
    <row r="15" spans="2:46" s="1" customFormat="1" ht="10.95" customHeight="1">
      <c r="B15" s="28"/>
      <c r="L15" s="28"/>
    </row>
    <row r="16" spans="2:46" s="1" customFormat="1" ht="12" customHeight="1">
      <c r="B16" s="28"/>
      <c r="D16" s="25" t="s">
        <v>22</v>
      </c>
      <c r="I16" s="25" t="s">
        <v>23</v>
      </c>
      <c r="J16" s="23" t="s">
        <v>24</v>
      </c>
      <c r="L16" s="28"/>
    </row>
    <row r="17" spans="2:12" s="1" customFormat="1" ht="18" customHeight="1">
      <c r="B17" s="28"/>
      <c r="E17" s="23" t="s">
        <v>25</v>
      </c>
      <c r="I17" s="25" t="s">
        <v>26</v>
      </c>
      <c r="J17" s="23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5" t="s">
        <v>27</v>
      </c>
      <c r="I19" s="25" t="s">
        <v>23</v>
      </c>
      <c r="J19" s="23" t="str">
        <f>'Rekapitulace stavby'!AN13</f>
        <v/>
      </c>
      <c r="L19" s="28"/>
    </row>
    <row r="20" spans="2:12" s="1" customFormat="1" ht="18" customHeight="1">
      <c r="B20" s="28"/>
      <c r="E20" s="192" t="str">
        <f>'Rekapitulace stavby'!E14</f>
        <v xml:space="preserve"> </v>
      </c>
      <c r="F20" s="192"/>
      <c r="G20" s="192"/>
      <c r="H20" s="192"/>
      <c r="I20" s="25" t="s">
        <v>26</v>
      </c>
      <c r="J20" s="23" t="str">
        <f>'Rekapitulace stavby'!AN14</f>
        <v/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5" t="s">
        <v>29</v>
      </c>
      <c r="I22" s="25" t="s">
        <v>23</v>
      </c>
      <c r="J22" s="23" t="s">
        <v>30</v>
      </c>
      <c r="L22" s="28"/>
    </row>
    <row r="23" spans="2:12" s="1" customFormat="1" ht="18" customHeight="1">
      <c r="B23" s="28"/>
      <c r="E23" s="23" t="s">
        <v>31</v>
      </c>
      <c r="I23" s="25" t="s">
        <v>26</v>
      </c>
      <c r="J23" s="23" t="s">
        <v>32</v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5" t="s">
        <v>34</v>
      </c>
      <c r="I25" s="25" t="s">
        <v>23</v>
      </c>
      <c r="J25" s="23" t="str">
        <f>IF('Rekapitulace stavby'!AN19="","",'Rekapitulace stavby'!AN19)</f>
        <v/>
      </c>
      <c r="L25" s="28"/>
    </row>
    <row r="26" spans="2:12" s="1" customFormat="1" ht="18" customHeight="1">
      <c r="B26" s="28"/>
      <c r="E26" s="23" t="str">
        <f>IF('Rekapitulace stavby'!E20="","",'Rekapitulace stavby'!E20)</f>
        <v xml:space="preserve"> </v>
      </c>
      <c r="I26" s="25" t="s">
        <v>26</v>
      </c>
      <c r="J26" s="23" t="str">
        <f>IF('Rekapitulace stavby'!AN20="","",'Rekapitulace stavby'!AN20)</f>
        <v/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5" t="s">
        <v>35</v>
      </c>
      <c r="L28" s="28"/>
    </row>
    <row r="29" spans="2:12" s="7" customFormat="1" ht="262.5" customHeight="1">
      <c r="B29" s="89"/>
      <c r="E29" s="195" t="s">
        <v>132</v>
      </c>
      <c r="F29" s="195"/>
      <c r="G29" s="195"/>
      <c r="H29" s="195"/>
      <c r="L29" s="89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0" t="s">
        <v>37</v>
      </c>
      <c r="J32" s="61">
        <f>ROUND(J122, 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39</v>
      </c>
      <c r="I34" s="31" t="s">
        <v>38</v>
      </c>
      <c r="J34" s="31" t="s">
        <v>40</v>
      </c>
      <c r="L34" s="28"/>
    </row>
    <row r="35" spans="2:12" s="1" customFormat="1" ht="14.4" customHeight="1">
      <c r="B35" s="28"/>
      <c r="D35" s="91" t="s">
        <v>41</v>
      </c>
      <c r="E35" s="25" t="s">
        <v>42</v>
      </c>
      <c r="F35" s="81">
        <f>ROUND((SUM(BE122:BE142)),  2)</f>
        <v>0</v>
      </c>
      <c r="I35" s="92">
        <v>0.21</v>
      </c>
      <c r="J35" s="81">
        <f>ROUND(((SUM(BE122:BE142))*I35),  2)</f>
        <v>0</v>
      </c>
      <c r="L35" s="28"/>
    </row>
    <row r="36" spans="2:12" s="1" customFormat="1" ht="14.4" customHeight="1">
      <c r="B36" s="28"/>
      <c r="E36" s="25" t="s">
        <v>43</v>
      </c>
      <c r="F36" s="81">
        <f>ROUND((SUM(BF122:BF142)),  2)</f>
        <v>0</v>
      </c>
      <c r="I36" s="92">
        <v>0.15</v>
      </c>
      <c r="J36" s="81">
        <f>ROUND(((SUM(BF122:BF142))*I36),  2)</f>
        <v>0</v>
      </c>
      <c r="L36" s="28"/>
    </row>
    <row r="37" spans="2:12" s="1" customFormat="1" ht="14.4" hidden="1" customHeight="1">
      <c r="B37" s="28"/>
      <c r="E37" s="25" t="s">
        <v>44</v>
      </c>
      <c r="F37" s="81">
        <f>ROUND((SUM(BG122:BG142)),  2)</f>
        <v>0</v>
      </c>
      <c r="I37" s="92">
        <v>0.21</v>
      </c>
      <c r="J37" s="81">
        <f>0</f>
        <v>0</v>
      </c>
      <c r="L37" s="28"/>
    </row>
    <row r="38" spans="2:12" s="1" customFormat="1" ht="14.4" hidden="1" customHeight="1">
      <c r="B38" s="28"/>
      <c r="E38" s="25" t="s">
        <v>45</v>
      </c>
      <c r="F38" s="81">
        <f>ROUND((SUM(BH122:BH142)),  2)</f>
        <v>0</v>
      </c>
      <c r="I38" s="92">
        <v>0.15</v>
      </c>
      <c r="J38" s="81">
        <f>0</f>
        <v>0</v>
      </c>
      <c r="L38" s="28"/>
    </row>
    <row r="39" spans="2:12" s="1" customFormat="1" ht="14.4" hidden="1" customHeight="1">
      <c r="B39" s="28"/>
      <c r="E39" s="25" t="s">
        <v>46</v>
      </c>
      <c r="F39" s="81">
        <f>ROUND((SUM(BI122:BI142)),  2)</f>
        <v>0</v>
      </c>
      <c r="I39" s="92">
        <v>0</v>
      </c>
      <c r="J39" s="81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47</v>
      </c>
      <c r="E41" s="52"/>
      <c r="F41" s="52"/>
      <c r="G41" s="95" t="s">
        <v>48</v>
      </c>
      <c r="H41" s="96" t="s">
        <v>49</v>
      </c>
      <c r="I41" s="52"/>
      <c r="J41" s="97">
        <f>SUM(J32:J39)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50</v>
      </c>
      <c r="E50" s="38"/>
      <c r="F50" s="38"/>
      <c r="G50" s="37" t="s">
        <v>51</v>
      </c>
      <c r="H50" s="38"/>
      <c r="I50" s="38"/>
      <c r="J50" s="38"/>
      <c r="K50" s="38"/>
      <c r="L50" s="28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.2">
      <c r="B61" s="28"/>
      <c r="D61" s="39" t="s">
        <v>52</v>
      </c>
      <c r="E61" s="30"/>
      <c r="F61" s="99" t="s">
        <v>53</v>
      </c>
      <c r="G61" s="39" t="s">
        <v>52</v>
      </c>
      <c r="H61" s="30"/>
      <c r="I61" s="30"/>
      <c r="J61" s="100" t="s">
        <v>53</v>
      </c>
      <c r="K61" s="30"/>
      <c r="L61" s="28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.2">
      <c r="B65" s="28"/>
      <c r="D65" s="37" t="s">
        <v>54</v>
      </c>
      <c r="E65" s="38"/>
      <c r="F65" s="38"/>
      <c r="G65" s="37" t="s">
        <v>55</v>
      </c>
      <c r="H65" s="38"/>
      <c r="I65" s="38"/>
      <c r="J65" s="38"/>
      <c r="K65" s="38"/>
      <c r="L65" s="28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.2">
      <c r="B76" s="28"/>
      <c r="D76" s="39" t="s">
        <v>52</v>
      </c>
      <c r="E76" s="30"/>
      <c r="F76" s="99" t="s">
        <v>53</v>
      </c>
      <c r="G76" s="39" t="s">
        <v>52</v>
      </c>
      <c r="H76" s="30"/>
      <c r="I76" s="30"/>
      <c r="J76" s="100" t="s">
        <v>53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133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18" t="str">
        <f>E7</f>
        <v>ZTV pro výstavbu RD v obci Ústí (lokalita č.6 dle ÚPD)</v>
      </c>
      <c r="F85" s="219"/>
      <c r="G85" s="219"/>
      <c r="H85" s="219"/>
      <c r="L85" s="28"/>
    </row>
    <row r="86" spans="2:12" ht="12" customHeight="1">
      <c r="B86" s="19"/>
      <c r="C86" s="25" t="s">
        <v>129</v>
      </c>
      <c r="L86" s="19"/>
    </row>
    <row r="87" spans="2:12" s="1" customFormat="1" ht="16.5" customHeight="1">
      <c r="B87" s="28"/>
      <c r="E87" s="218" t="s">
        <v>130</v>
      </c>
      <c r="F87" s="217"/>
      <c r="G87" s="217"/>
      <c r="H87" s="217"/>
      <c r="L87" s="28"/>
    </row>
    <row r="88" spans="2:12" s="1" customFormat="1" ht="12" customHeight="1">
      <c r="B88" s="28"/>
      <c r="C88" s="25" t="s">
        <v>131</v>
      </c>
      <c r="L88" s="28"/>
    </row>
    <row r="89" spans="2:12" s="1" customFormat="1" ht="16.5" customHeight="1">
      <c r="B89" s="28"/>
      <c r="E89" s="184" t="str">
        <f>E11</f>
        <v>VRN - Vedlejší a ostatní rozpočtové náklady</v>
      </c>
      <c r="F89" s="217"/>
      <c r="G89" s="217"/>
      <c r="H89" s="217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5" t="s">
        <v>18</v>
      </c>
      <c r="F91" s="23" t="str">
        <f>F14</f>
        <v>Ústí u Humpolce</v>
      </c>
      <c r="I91" s="25" t="s">
        <v>20</v>
      </c>
      <c r="J91" s="48" t="str">
        <f>IF(J14="","",J14)</f>
        <v>29. 8. 2022</v>
      </c>
      <c r="L91" s="28"/>
    </row>
    <row r="92" spans="2:12" s="1" customFormat="1" ht="6.9" customHeight="1">
      <c r="B92" s="28"/>
      <c r="L92" s="28"/>
    </row>
    <row r="93" spans="2:12" s="1" customFormat="1" ht="25.65" customHeight="1">
      <c r="B93" s="28"/>
      <c r="C93" s="25" t="s">
        <v>22</v>
      </c>
      <c r="F93" s="23" t="str">
        <f>E17</f>
        <v>Obec Ústí</v>
      </c>
      <c r="I93" s="25" t="s">
        <v>29</v>
      </c>
      <c r="J93" s="26" t="str">
        <f>E23</f>
        <v>PROJEKT CENTRUM NOVA s.r.o.</v>
      </c>
      <c r="L93" s="28"/>
    </row>
    <row r="94" spans="2:12" s="1" customFormat="1" ht="15.15" customHeight="1">
      <c r="B94" s="28"/>
      <c r="C94" s="25" t="s">
        <v>27</v>
      </c>
      <c r="F94" s="23" t="str">
        <f>IF(E20="","",E20)</f>
        <v xml:space="preserve"> </v>
      </c>
      <c r="I94" s="25" t="s">
        <v>34</v>
      </c>
      <c r="J94" s="26" t="str">
        <f>E26</f>
        <v xml:space="preserve"> 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1" t="s">
        <v>134</v>
      </c>
      <c r="D96" s="93"/>
      <c r="E96" s="93"/>
      <c r="F96" s="93"/>
      <c r="G96" s="93"/>
      <c r="H96" s="93"/>
      <c r="I96" s="93"/>
      <c r="J96" s="102" t="s">
        <v>135</v>
      </c>
      <c r="K96" s="93"/>
      <c r="L96" s="28"/>
    </row>
    <row r="97" spans="2:47" s="1" customFormat="1" ht="10.35" customHeight="1">
      <c r="B97" s="28"/>
      <c r="L97" s="28"/>
    </row>
    <row r="98" spans="2:47" s="1" customFormat="1" ht="22.95" customHeight="1">
      <c r="B98" s="28"/>
      <c r="C98" s="103" t="s">
        <v>136</v>
      </c>
      <c r="J98" s="61">
        <f>J122</f>
        <v>0</v>
      </c>
      <c r="L98" s="28"/>
      <c r="AU98" s="16" t="s">
        <v>137</v>
      </c>
    </row>
    <row r="99" spans="2:47" s="8" customFormat="1" ht="24.9" customHeight="1">
      <c r="B99" s="104"/>
      <c r="D99" s="105" t="s">
        <v>138</v>
      </c>
      <c r="E99" s="106"/>
      <c r="F99" s="106"/>
      <c r="G99" s="106"/>
      <c r="H99" s="106"/>
      <c r="I99" s="106"/>
      <c r="J99" s="107">
        <f>J123</f>
        <v>0</v>
      </c>
      <c r="L99" s="104"/>
    </row>
    <row r="100" spans="2:47" s="9" customFormat="1" ht="19.95" customHeight="1">
      <c r="B100" s="108"/>
      <c r="D100" s="109" t="s">
        <v>139</v>
      </c>
      <c r="E100" s="110"/>
      <c r="F100" s="110"/>
      <c r="G100" s="110"/>
      <c r="H100" s="110"/>
      <c r="I100" s="110"/>
      <c r="J100" s="111">
        <f>J124</f>
        <v>0</v>
      </c>
      <c r="L100" s="108"/>
    </row>
    <row r="101" spans="2:47" s="1" customFormat="1" ht="21.75" customHeight="1">
      <c r="B101" s="28"/>
      <c r="L101" s="28"/>
    </row>
    <row r="102" spans="2:47" s="1" customFormat="1" ht="6.9" customHeight="1"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28"/>
    </row>
    <row r="106" spans="2:47" s="1" customFormat="1" ht="6.9" customHeight="1"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28"/>
    </row>
    <row r="107" spans="2:47" s="1" customFormat="1" ht="24.9" customHeight="1">
      <c r="B107" s="28"/>
      <c r="C107" s="20" t="s">
        <v>140</v>
      </c>
      <c r="L107" s="28"/>
    </row>
    <row r="108" spans="2:47" s="1" customFormat="1" ht="6.9" customHeight="1">
      <c r="B108" s="28"/>
      <c r="L108" s="28"/>
    </row>
    <row r="109" spans="2:47" s="1" customFormat="1" ht="12" customHeight="1">
      <c r="B109" s="28"/>
      <c r="C109" s="25" t="s">
        <v>14</v>
      </c>
      <c r="L109" s="28"/>
    </row>
    <row r="110" spans="2:47" s="1" customFormat="1" ht="16.5" customHeight="1">
      <c r="B110" s="28"/>
      <c r="E110" s="218" t="str">
        <f>E7</f>
        <v>ZTV pro výstavbu RD v obci Ústí (lokalita č.6 dle ÚPD)</v>
      </c>
      <c r="F110" s="219"/>
      <c r="G110" s="219"/>
      <c r="H110" s="219"/>
      <c r="L110" s="28"/>
    </row>
    <row r="111" spans="2:47" ht="12" customHeight="1">
      <c r="B111" s="19"/>
      <c r="C111" s="25" t="s">
        <v>129</v>
      </c>
      <c r="L111" s="19"/>
    </row>
    <row r="112" spans="2:47" s="1" customFormat="1" ht="16.5" customHeight="1">
      <c r="B112" s="28"/>
      <c r="E112" s="218" t="s">
        <v>130</v>
      </c>
      <c r="F112" s="217"/>
      <c r="G112" s="217"/>
      <c r="H112" s="217"/>
      <c r="L112" s="28"/>
    </row>
    <row r="113" spans="2:65" s="1" customFormat="1" ht="12" customHeight="1">
      <c r="B113" s="28"/>
      <c r="C113" s="25" t="s">
        <v>131</v>
      </c>
      <c r="L113" s="28"/>
    </row>
    <row r="114" spans="2:65" s="1" customFormat="1" ht="16.5" customHeight="1">
      <c r="B114" s="28"/>
      <c r="E114" s="184" t="str">
        <f>E11</f>
        <v>VRN - Vedlejší a ostatní rozpočtové náklady</v>
      </c>
      <c r="F114" s="217"/>
      <c r="G114" s="217"/>
      <c r="H114" s="217"/>
      <c r="L114" s="28"/>
    </row>
    <row r="115" spans="2:65" s="1" customFormat="1" ht="6.9" customHeight="1">
      <c r="B115" s="28"/>
      <c r="L115" s="28"/>
    </row>
    <row r="116" spans="2:65" s="1" customFormat="1" ht="12" customHeight="1">
      <c r="B116" s="28"/>
      <c r="C116" s="25" t="s">
        <v>18</v>
      </c>
      <c r="F116" s="23" t="str">
        <f>F14</f>
        <v>Ústí u Humpolce</v>
      </c>
      <c r="I116" s="25" t="s">
        <v>20</v>
      </c>
      <c r="J116" s="48" t="str">
        <f>IF(J14="","",J14)</f>
        <v>29. 8. 2022</v>
      </c>
      <c r="L116" s="28"/>
    </row>
    <row r="117" spans="2:65" s="1" customFormat="1" ht="6.9" customHeight="1">
      <c r="B117" s="28"/>
      <c r="L117" s="28"/>
    </row>
    <row r="118" spans="2:65" s="1" customFormat="1" ht="25.65" customHeight="1">
      <c r="B118" s="28"/>
      <c r="C118" s="25" t="s">
        <v>22</v>
      </c>
      <c r="F118" s="23" t="str">
        <f>E17</f>
        <v>Obec Ústí</v>
      </c>
      <c r="I118" s="25" t="s">
        <v>29</v>
      </c>
      <c r="J118" s="26" t="str">
        <f>E23</f>
        <v>PROJEKT CENTRUM NOVA s.r.o.</v>
      </c>
      <c r="L118" s="28"/>
    </row>
    <row r="119" spans="2:65" s="1" customFormat="1" ht="15.15" customHeight="1">
      <c r="B119" s="28"/>
      <c r="C119" s="25" t="s">
        <v>27</v>
      </c>
      <c r="F119" s="23" t="str">
        <f>IF(E20="","",E20)</f>
        <v xml:space="preserve"> </v>
      </c>
      <c r="I119" s="25" t="s">
        <v>34</v>
      </c>
      <c r="J119" s="26" t="str">
        <f>E26</f>
        <v xml:space="preserve"> </v>
      </c>
      <c r="L119" s="28"/>
    </row>
    <row r="120" spans="2:65" s="1" customFormat="1" ht="10.35" customHeight="1">
      <c r="B120" s="28"/>
      <c r="L120" s="28"/>
    </row>
    <row r="121" spans="2:65" s="10" customFormat="1" ht="29.25" customHeight="1">
      <c r="B121" s="112"/>
      <c r="C121" s="113" t="s">
        <v>141</v>
      </c>
      <c r="D121" s="114" t="s">
        <v>62</v>
      </c>
      <c r="E121" s="114" t="s">
        <v>58</v>
      </c>
      <c r="F121" s="114" t="s">
        <v>59</v>
      </c>
      <c r="G121" s="114" t="s">
        <v>142</v>
      </c>
      <c r="H121" s="114" t="s">
        <v>143</v>
      </c>
      <c r="I121" s="114" t="s">
        <v>144</v>
      </c>
      <c r="J121" s="114" t="s">
        <v>135</v>
      </c>
      <c r="K121" s="115" t="s">
        <v>145</v>
      </c>
      <c r="L121" s="112"/>
      <c r="M121" s="54" t="s">
        <v>1</v>
      </c>
      <c r="N121" s="55" t="s">
        <v>41</v>
      </c>
      <c r="O121" s="55" t="s">
        <v>146</v>
      </c>
      <c r="P121" s="55" t="s">
        <v>147</v>
      </c>
      <c r="Q121" s="55" t="s">
        <v>148</v>
      </c>
      <c r="R121" s="55" t="s">
        <v>149</v>
      </c>
      <c r="S121" s="55" t="s">
        <v>150</v>
      </c>
      <c r="T121" s="56" t="s">
        <v>151</v>
      </c>
    </row>
    <row r="122" spans="2:65" s="1" customFormat="1" ht="22.95" customHeight="1">
      <c r="B122" s="28"/>
      <c r="C122" s="59" t="s">
        <v>152</v>
      </c>
      <c r="J122" s="116">
        <f>BK122</f>
        <v>0</v>
      </c>
      <c r="L122" s="28"/>
      <c r="M122" s="57"/>
      <c r="N122" s="49"/>
      <c r="O122" s="49"/>
      <c r="P122" s="117">
        <f>P123</f>
        <v>0</v>
      </c>
      <c r="Q122" s="49"/>
      <c r="R122" s="117">
        <f>R123</f>
        <v>0</v>
      </c>
      <c r="S122" s="49"/>
      <c r="T122" s="118">
        <f>T123</f>
        <v>0</v>
      </c>
      <c r="AT122" s="16" t="s">
        <v>76</v>
      </c>
      <c r="AU122" s="16" t="s">
        <v>137</v>
      </c>
      <c r="BK122" s="119">
        <f>BK123</f>
        <v>0</v>
      </c>
    </row>
    <row r="123" spans="2:65" s="11" customFormat="1" ht="25.95" customHeight="1">
      <c r="B123" s="120"/>
      <c r="D123" s="121" t="s">
        <v>76</v>
      </c>
      <c r="E123" s="122" t="s">
        <v>153</v>
      </c>
      <c r="F123" s="122" t="s">
        <v>154</v>
      </c>
      <c r="J123" s="123">
        <f>BK123</f>
        <v>0</v>
      </c>
      <c r="L123" s="120"/>
      <c r="M123" s="124"/>
      <c r="P123" s="125">
        <f>P124</f>
        <v>0</v>
      </c>
      <c r="R123" s="125">
        <f>R124</f>
        <v>0</v>
      </c>
      <c r="T123" s="126">
        <f>T124</f>
        <v>0</v>
      </c>
      <c r="AR123" s="121" t="s">
        <v>155</v>
      </c>
      <c r="AT123" s="127" t="s">
        <v>76</v>
      </c>
      <c r="AU123" s="127" t="s">
        <v>77</v>
      </c>
      <c r="AY123" s="121" t="s">
        <v>156</v>
      </c>
      <c r="BK123" s="128">
        <f>BK124</f>
        <v>0</v>
      </c>
    </row>
    <row r="124" spans="2:65" s="11" customFormat="1" ht="22.95" customHeight="1">
      <c r="B124" s="120"/>
      <c r="D124" s="121" t="s">
        <v>76</v>
      </c>
      <c r="E124" s="129" t="s">
        <v>157</v>
      </c>
      <c r="F124" s="129" t="s">
        <v>158</v>
      </c>
      <c r="J124" s="130">
        <f>BK124</f>
        <v>0</v>
      </c>
      <c r="L124" s="120"/>
      <c r="M124" s="124"/>
      <c r="P124" s="125">
        <f>SUM(P125:P142)</f>
        <v>0</v>
      </c>
      <c r="R124" s="125">
        <f>SUM(R125:R142)</f>
        <v>0</v>
      </c>
      <c r="T124" s="126">
        <f>SUM(T125:T142)</f>
        <v>0</v>
      </c>
      <c r="AR124" s="121" t="s">
        <v>155</v>
      </c>
      <c r="AT124" s="127" t="s">
        <v>76</v>
      </c>
      <c r="AU124" s="127" t="s">
        <v>84</v>
      </c>
      <c r="AY124" s="121" t="s">
        <v>156</v>
      </c>
      <c r="BK124" s="128">
        <f>SUM(BK125:BK142)</f>
        <v>0</v>
      </c>
    </row>
    <row r="125" spans="2:65" s="1" customFormat="1" ht="16.5" customHeight="1">
      <c r="B125" s="131"/>
      <c r="C125" s="132" t="s">
        <v>84</v>
      </c>
      <c r="D125" s="132" t="s">
        <v>159</v>
      </c>
      <c r="E125" s="133" t="s">
        <v>160</v>
      </c>
      <c r="F125" s="134" t="s">
        <v>161</v>
      </c>
      <c r="G125" s="135" t="s">
        <v>162</v>
      </c>
      <c r="H125" s="136">
        <v>1</v>
      </c>
      <c r="I125" s="137"/>
      <c r="J125" s="137">
        <f>ROUND(I125*H125,2)</f>
        <v>0</v>
      </c>
      <c r="K125" s="134" t="s">
        <v>1</v>
      </c>
      <c r="L125" s="28"/>
      <c r="M125" s="138" t="s">
        <v>1</v>
      </c>
      <c r="N125" s="139" t="s">
        <v>42</v>
      </c>
      <c r="O125" s="140">
        <v>0</v>
      </c>
      <c r="P125" s="140">
        <f>O125*H125</f>
        <v>0</v>
      </c>
      <c r="Q125" s="140">
        <v>0</v>
      </c>
      <c r="R125" s="140">
        <f>Q125*H125</f>
        <v>0</v>
      </c>
      <c r="S125" s="140">
        <v>0</v>
      </c>
      <c r="T125" s="141">
        <f>S125*H125</f>
        <v>0</v>
      </c>
      <c r="AR125" s="142" t="s">
        <v>155</v>
      </c>
      <c r="AT125" s="142" t="s">
        <v>159</v>
      </c>
      <c r="AU125" s="142" t="s">
        <v>86</v>
      </c>
      <c r="AY125" s="16" t="s">
        <v>156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6" t="s">
        <v>84</v>
      </c>
      <c r="BK125" s="143">
        <f>ROUND(I125*H125,2)</f>
        <v>0</v>
      </c>
      <c r="BL125" s="16" t="s">
        <v>155</v>
      </c>
      <c r="BM125" s="142" t="s">
        <v>163</v>
      </c>
    </row>
    <row r="126" spans="2:65" s="1" customFormat="1" ht="144">
      <c r="B126" s="28"/>
      <c r="D126" s="144" t="s">
        <v>164</v>
      </c>
      <c r="F126" s="145" t="s">
        <v>165</v>
      </c>
      <c r="L126" s="28"/>
      <c r="M126" s="146"/>
      <c r="T126" s="51"/>
      <c r="AT126" s="16" t="s">
        <v>164</v>
      </c>
      <c r="AU126" s="16" t="s">
        <v>86</v>
      </c>
    </row>
    <row r="127" spans="2:65" s="1" customFormat="1" ht="16.5" customHeight="1">
      <c r="B127" s="131"/>
      <c r="C127" s="132" t="s">
        <v>86</v>
      </c>
      <c r="D127" s="132" t="s">
        <v>159</v>
      </c>
      <c r="E127" s="133" t="s">
        <v>166</v>
      </c>
      <c r="F127" s="134" t="s">
        <v>167</v>
      </c>
      <c r="G127" s="135" t="s">
        <v>162</v>
      </c>
      <c r="H127" s="136">
        <v>1</v>
      </c>
      <c r="I127" s="137"/>
      <c r="J127" s="137">
        <f>ROUND(I127*H127,2)</f>
        <v>0</v>
      </c>
      <c r="K127" s="134" t="s">
        <v>1</v>
      </c>
      <c r="L127" s="28"/>
      <c r="M127" s="138" t="s">
        <v>1</v>
      </c>
      <c r="N127" s="139" t="s">
        <v>42</v>
      </c>
      <c r="O127" s="140">
        <v>0</v>
      </c>
      <c r="P127" s="140">
        <f>O127*H127</f>
        <v>0</v>
      </c>
      <c r="Q127" s="140">
        <v>0</v>
      </c>
      <c r="R127" s="140">
        <f>Q127*H127</f>
        <v>0</v>
      </c>
      <c r="S127" s="140">
        <v>0</v>
      </c>
      <c r="T127" s="141">
        <f>S127*H127</f>
        <v>0</v>
      </c>
      <c r="AR127" s="142" t="s">
        <v>155</v>
      </c>
      <c r="AT127" s="142" t="s">
        <v>159</v>
      </c>
      <c r="AU127" s="142" t="s">
        <v>86</v>
      </c>
      <c r="AY127" s="16" t="s">
        <v>156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6" t="s">
        <v>84</v>
      </c>
      <c r="BK127" s="143">
        <f>ROUND(I127*H127,2)</f>
        <v>0</v>
      </c>
      <c r="BL127" s="16" t="s">
        <v>155</v>
      </c>
      <c r="BM127" s="142" t="s">
        <v>168</v>
      </c>
    </row>
    <row r="128" spans="2:65" s="1" customFormat="1" ht="57.6">
      <c r="B128" s="28"/>
      <c r="D128" s="144" t="s">
        <v>164</v>
      </c>
      <c r="F128" s="145" t="s">
        <v>169</v>
      </c>
      <c r="L128" s="28"/>
      <c r="M128" s="146"/>
      <c r="T128" s="51"/>
      <c r="AT128" s="16" t="s">
        <v>164</v>
      </c>
      <c r="AU128" s="16" t="s">
        <v>86</v>
      </c>
    </row>
    <row r="129" spans="2:65" s="1" customFormat="1" ht="16.5" customHeight="1">
      <c r="B129" s="131"/>
      <c r="C129" s="132" t="s">
        <v>170</v>
      </c>
      <c r="D129" s="132" t="s">
        <v>159</v>
      </c>
      <c r="E129" s="133" t="s">
        <v>171</v>
      </c>
      <c r="F129" s="134" t="s">
        <v>172</v>
      </c>
      <c r="G129" s="135" t="s">
        <v>162</v>
      </c>
      <c r="H129" s="136">
        <v>1</v>
      </c>
      <c r="I129" s="137"/>
      <c r="J129" s="137">
        <f>ROUND(I129*H129,2)</f>
        <v>0</v>
      </c>
      <c r="K129" s="134" t="s">
        <v>1</v>
      </c>
      <c r="L129" s="28"/>
      <c r="M129" s="138" t="s">
        <v>1</v>
      </c>
      <c r="N129" s="139" t="s">
        <v>42</v>
      </c>
      <c r="O129" s="140">
        <v>0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155</v>
      </c>
      <c r="AT129" s="142" t="s">
        <v>159</v>
      </c>
      <c r="AU129" s="142" t="s">
        <v>86</v>
      </c>
      <c r="AY129" s="16" t="s">
        <v>156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6" t="s">
        <v>84</v>
      </c>
      <c r="BK129" s="143">
        <f>ROUND(I129*H129,2)</f>
        <v>0</v>
      </c>
      <c r="BL129" s="16" t="s">
        <v>155</v>
      </c>
      <c r="BM129" s="142" t="s">
        <v>173</v>
      </c>
    </row>
    <row r="130" spans="2:65" s="1" customFormat="1" ht="86.4">
      <c r="B130" s="28"/>
      <c r="D130" s="144" t="s">
        <v>164</v>
      </c>
      <c r="F130" s="145" t="s">
        <v>174</v>
      </c>
      <c r="L130" s="28"/>
      <c r="M130" s="146"/>
      <c r="T130" s="51"/>
      <c r="AT130" s="16" t="s">
        <v>164</v>
      </c>
      <c r="AU130" s="16" t="s">
        <v>86</v>
      </c>
    </row>
    <row r="131" spans="2:65" s="1" customFormat="1" ht="33" customHeight="1">
      <c r="B131" s="131"/>
      <c r="C131" s="132" t="s">
        <v>155</v>
      </c>
      <c r="D131" s="132" t="s">
        <v>159</v>
      </c>
      <c r="E131" s="133" t="s">
        <v>175</v>
      </c>
      <c r="F131" s="134" t="s">
        <v>176</v>
      </c>
      <c r="G131" s="135" t="s">
        <v>162</v>
      </c>
      <c r="H131" s="136">
        <v>1</v>
      </c>
      <c r="I131" s="137"/>
      <c r="J131" s="137">
        <f>ROUND(I131*H131,2)</f>
        <v>0</v>
      </c>
      <c r="K131" s="134" t="s">
        <v>1</v>
      </c>
      <c r="L131" s="28"/>
      <c r="M131" s="138" t="s">
        <v>1</v>
      </c>
      <c r="N131" s="139" t="s">
        <v>42</v>
      </c>
      <c r="O131" s="140">
        <v>0</v>
      </c>
      <c r="P131" s="140">
        <f>O131*H131</f>
        <v>0</v>
      </c>
      <c r="Q131" s="140">
        <v>0</v>
      </c>
      <c r="R131" s="140">
        <f>Q131*H131</f>
        <v>0</v>
      </c>
      <c r="S131" s="140">
        <v>0</v>
      </c>
      <c r="T131" s="141">
        <f>S131*H131</f>
        <v>0</v>
      </c>
      <c r="AR131" s="142" t="s">
        <v>155</v>
      </c>
      <c r="AT131" s="142" t="s">
        <v>159</v>
      </c>
      <c r="AU131" s="142" t="s">
        <v>86</v>
      </c>
      <c r="AY131" s="16" t="s">
        <v>156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6" t="s">
        <v>84</v>
      </c>
      <c r="BK131" s="143">
        <f>ROUND(I131*H131,2)</f>
        <v>0</v>
      </c>
      <c r="BL131" s="16" t="s">
        <v>155</v>
      </c>
      <c r="BM131" s="142" t="s">
        <v>177</v>
      </c>
    </row>
    <row r="132" spans="2:65" s="1" customFormat="1" ht="38.4">
      <c r="B132" s="28"/>
      <c r="D132" s="144" t="s">
        <v>164</v>
      </c>
      <c r="F132" s="145" t="s">
        <v>178</v>
      </c>
      <c r="L132" s="28"/>
      <c r="M132" s="146"/>
      <c r="T132" s="51"/>
      <c r="AT132" s="16" t="s">
        <v>164</v>
      </c>
      <c r="AU132" s="16" t="s">
        <v>86</v>
      </c>
    </row>
    <row r="133" spans="2:65" s="1" customFormat="1" ht="24.15" customHeight="1">
      <c r="B133" s="131"/>
      <c r="C133" s="132" t="s">
        <v>179</v>
      </c>
      <c r="D133" s="132" t="s">
        <v>159</v>
      </c>
      <c r="E133" s="133" t="s">
        <v>180</v>
      </c>
      <c r="F133" s="134" t="s">
        <v>181</v>
      </c>
      <c r="G133" s="135" t="s">
        <v>162</v>
      </c>
      <c r="H133" s="136">
        <v>1</v>
      </c>
      <c r="I133" s="137"/>
      <c r="J133" s="137">
        <f>ROUND(I133*H133,2)</f>
        <v>0</v>
      </c>
      <c r="K133" s="134" t="s">
        <v>1</v>
      </c>
      <c r="L133" s="28"/>
      <c r="M133" s="138" t="s">
        <v>1</v>
      </c>
      <c r="N133" s="139" t="s">
        <v>42</v>
      </c>
      <c r="O133" s="140">
        <v>0</v>
      </c>
      <c r="P133" s="140">
        <f>O133*H133</f>
        <v>0</v>
      </c>
      <c r="Q133" s="140">
        <v>0</v>
      </c>
      <c r="R133" s="140">
        <f>Q133*H133</f>
        <v>0</v>
      </c>
      <c r="S133" s="140">
        <v>0</v>
      </c>
      <c r="T133" s="141">
        <f>S133*H133</f>
        <v>0</v>
      </c>
      <c r="AR133" s="142" t="s">
        <v>155</v>
      </c>
      <c r="AT133" s="142" t="s">
        <v>159</v>
      </c>
      <c r="AU133" s="142" t="s">
        <v>86</v>
      </c>
      <c r="AY133" s="16" t="s">
        <v>156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6" t="s">
        <v>84</v>
      </c>
      <c r="BK133" s="143">
        <f>ROUND(I133*H133,2)</f>
        <v>0</v>
      </c>
      <c r="BL133" s="16" t="s">
        <v>155</v>
      </c>
      <c r="BM133" s="142" t="s">
        <v>182</v>
      </c>
    </row>
    <row r="134" spans="2:65" s="1" customFormat="1" ht="86.4">
      <c r="B134" s="28"/>
      <c r="D134" s="144" t="s">
        <v>164</v>
      </c>
      <c r="F134" s="145" t="s">
        <v>183</v>
      </c>
      <c r="L134" s="28"/>
      <c r="M134" s="146"/>
      <c r="T134" s="51"/>
      <c r="AT134" s="16" t="s">
        <v>164</v>
      </c>
      <c r="AU134" s="16" t="s">
        <v>86</v>
      </c>
    </row>
    <row r="135" spans="2:65" s="1" customFormat="1" ht="16.5" customHeight="1">
      <c r="B135" s="131"/>
      <c r="C135" s="132" t="s">
        <v>184</v>
      </c>
      <c r="D135" s="132" t="s">
        <v>159</v>
      </c>
      <c r="E135" s="133" t="s">
        <v>185</v>
      </c>
      <c r="F135" s="134" t="s">
        <v>186</v>
      </c>
      <c r="G135" s="135" t="s">
        <v>162</v>
      </c>
      <c r="H135" s="136">
        <v>1</v>
      </c>
      <c r="I135" s="137"/>
      <c r="J135" s="137">
        <f>ROUND(I135*H135,2)</f>
        <v>0</v>
      </c>
      <c r="K135" s="134" t="s">
        <v>1</v>
      </c>
      <c r="L135" s="28"/>
      <c r="M135" s="138" t="s">
        <v>1</v>
      </c>
      <c r="N135" s="139" t="s">
        <v>42</v>
      </c>
      <c r="O135" s="140">
        <v>0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155</v>
      </c>
      <c r="AT135" s="142" t="s">
        <v>159</v>
      </c>
      <c r="AU135" s="142" t="s">
        <v>86</v>
      </c>
      <c r="AY135" s="16" t="s">
        <v>156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6" t="s">
        <v>84</v>
      </c>
      <c r="BK135" s="143">
        <f>ROUND(I135*H135,2)</f>
        <v>0</v>
      </c>
      <c r="BL135" s="16" t="s">
        <v>155</v>
      </c>
      <c r="BM135" s="142" t="s">
        <v>187</v>
      </c>
    </row>
    <row r="136" spans="2:65" s="1" customFormat="1" ht="28.8">
      <c r="B136" s="28"/>
      <c r="D136" s="144" t="s">
        <v>164</v>
      </c>
      <c r="F136" s="145" t="s">
        <v>188</v>
      </c>
      <c r="L136" s="28"/>
      <c r="M136" s="146"/>
      <c r="T136" s="51"/>
      <c r="AT136" s="16" t="s">
        <v>164</v>
      </c>
      <c r="AU136" s="16" t="s">
        <v>86</v>
      </c>
    </row>
    <row r="137" spans="2:65" s="1" customFormat="1" ht="24.15" customHeight="1">
      <c r="B137" s="131"/>
      <c r="C137" s="132" t="s">
        <v>189</v>
      </c>
      <c r="D137" s="132" t="s">
        <v>159</v>
      </c>
      <c r="E137" s="133" t="s">
        <v>190</v>
      </c>
      <c r="F137" s="134" t="s">
        <v>191</v>
      </c>
      <c r="G137" s="135" t="s">
        <v>162</v>
      </c>
      <c r="H137" s="136">
        <v>1</v>
      </c>
      <c r="I137" s="137"/>
      <c r="J137" s="137">
        <f>ROUND(I137*H137,2)</f>
        <v>0</v>
      </c>
      <c r="K137" s="134" t="s">
        <v>1</v>
      </c>
      <c r="L137" s="28"/>
      <c r="M137" s="138" t="s">
        <v>1</v>
      </c>
      <c r="N137" s="139" t="s">
        <v>42</v>
      </c>
      <c r="O137" s="140">
        <v>0</v>
      </c>
      <c r="P137" s="140">
        <f>O137*H137</f>
        <v>0</v>
      </c>
      <c r="Q137" s="140">
        <v>0</v>
      </c>
      <c r="R137" s="140">
        <f>Q137*H137</f>
        <v>0</v>
      </c>
      <c r="S137" s="140">
        <v>0</v>
      </c>
      <c r="T137" s="141">
        <f>S137*H137</f>
        <v>0</v>
      </c>
      <c r="AR137" s="142" t="s">
        <v>155</v>
      </c>
      <c r="AT137" s="142" t="s">
        <v>159</v>
      </c>
      <c r="AU137" s="142" t="s">
        <v>86</v>
      </c>
      <c r="AY137" s="16" t="s">
        <v>156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6" t="s">
        <v>84</v>
      </c>
      <c r="BK137" s="143">
        <f>ROUND(I137*H137,2)</f>
        <v>0</v>
      </c>
      <c r="BL137" s="16" t="s">
        <v>155</v>
      </c>
      <c r="BM137" s="142" t="s">
        <v>192</v>
      </c>
    </row>
    <row r="138" spans="2:65" s="1" customFormat="1" ht="38.4">
      <c r="B138" s="28"/>
      <c r="D138" s="144" t="s">
        <v>164</v>
      </c>
      <c r="F138" s="145" t="s">
        <v>193</v>
      </c>
      <c r="L138" s="28"/>
      <c r="M138" s="146"/>
      <c r="T138" s="51"/>
      <c r="AT138" s="16" t="s">
        <v>164</v>
      </c>
      <c r="AU138" s="16" t="s">
        <v>86</v>
      </c>
    </row>
    <row r="139" spans="2:65" s="1" customFormat="1" ht="24.15" customHeight="1">
      <c r="B139" s="131"/>
      <c r="C139" s="132" t="s">
        <v>194</v>
      </c>
      <c r="D139" s="132" t="s">
        <v>159</v>
      </c>
      <c r="E139" s="133" t="s">
        <v>195</v>
      </c>
      <c r="F139" s="134" t="s">
        <v>196</v>
      </c>
      <c r="G139" s="135" t="s">
        <v>162</v>
      </c>
      <c r="H139" s="136">
        <v>1</v>
      </c>
      <c r="I139" s="137"/>
      <c r="J139" s="137">
        <f>ROUND(I139*H139,2)</f>
        <v>0</v>
      </c>
      <c r="K139" s="134" t="s">
        <v>1</v>
      </c>
      <c r="L139" s="28"/>
      <c r="M139" s="138" t="s">
        <v>1</v>
      </c>
      <c r="N139" s="139" t="s">
        <v>42</v>
      </c>
      <c r="O139" s="140">
        <v>0</v>
      </c>
      <c r="P139" s="140">
        <f>O139*H139</f>
        <v>0</v>
      </c>
      <c r="Q139" s="140">
        <v>0</v>
      </c>
      <c r="R139" s="140">
        <f>Q139*H139</f>
        <v>0</v>
      </c>
      <c r="S139" s="140">
        <v>0</v>
      </c>
      <c r="T139" s="141">
        <f>S139*H139</f>
        <v>0</v>
      </c>
      <c r="AR139" s="142" t="s">
        <v>155</v>
      </c>
      <c r="AT139" s="142" t="s">
        <v>159</v>
      </c>
      <c r="AU139" s="142" t="s">
        <v>86</v>
      </c>
      <c r="AY139" s="16" t="s">
        <v>156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6" t="s">
        <v>84</v>
      </c>
      <c r="BK139" s="143">
        <f>ROUND(I139*H139,2)</f>
        <v>0</v>
      </c>
      <c r="BL139" s="16" t="s">
        <v>155</v>
      </c>
      <c r="BM139" s="142" t="s">
        <v>197</v>
      </c>
    </row>
    <row r="140" spans="2:65" s="1" customFormat="1" ht="19.2">
      <c r="B140" s="28"/>
      <c r="D140" s="144" t="s">
        <v>164</v>
      </c>
      <c r="F140" s="145" t="s">
        <v>198</v>
      </c>
      <c r="L140" s="28"/>
      <c r="M140" s="146"/>
      <c r="T140" s="51"/>
      <c r="AT140" s="16" t="s">
        <v>164</v>
      </c>
      <c r="AU140" s="16" t="s">
        <v>86</v>
      </c>
    </row>
    <row r="141" spans="2:65" s="1" customFormat="1" ht="16.5" customHeight="1">
      <c r="B141" s="131"/>
      <c r="C141" s="132" t="s">
        <v>199</v>
      </c>
      <c r="D141" s="132" t="s">
        <v>159</v>
      </c>
      <c r="E141" s="133" t="s">
        <v>200</v>
      </c>
      <c r="F141" s="134" t="s">
        <v>201</v>
      </c>
      <c r="G141" s="135" t="s">
        <v>162</v>
      </c>
      <c r="H141" s="136">
        <v>1</v>
      </c>
      <c r="I141" s="137"/>
      <c r="J141" s="137">
        <f>ROUND(I141*H141,2)</f>
        <v>0</v>
      </c>
      <c r="K141" s="134" t="s">
        <v>1</v>
      </c>
      <c r="L141" s="28"/>
      <c r="M141" s="138" t="s">
        <v>1</v>
      </c>
      <c r="N141" s="139" t="s">
        <v>42</v>
      </c>
      <c r="O141" s="140">
        <v>0</v>
      </c>
      <c r="P141" s="140">
        <f>O141*H141</f>
        <v>0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155</v>
      </c>
      <c r="AT141" s="142" t="s">
        <v>159</v>
      </c>
      <c r="AU141" s="142" t="s">
        <v>86</v>
      </c>
      <c r="AY141" s="16" t="s">
        <v>156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6" t="s">
        <v>84</v>
      </c>
      <c r="BK141" s="143">
        <f>ROUND(I141*H141,2)</f>
        <v>0</v>
      </c>
      <c r="BL141" s="16" t="s">
        <v>155</v>
      </c>
      <c r="BM141" s="142" t="s">
        <v>202</v>
      </c>
    </row>
    <row r="142" spans="2:65" s="1" customFormat="1" ht="19.2">
      <c r="B142" s="28"/>
      <c r="D142" s="144" t="s">
        <v>164</v>
      </c>
      <c r="F142" s="145" t="s">
        <v>203</v>
      </c>
      <c r="L142" s="28"/>
      <c r="M142" s="146"/>
      <c r="T142" s="51"/>
      <c r="AT142" s="16" t="s">
        <v>164</v>
      </c>
      <c r="AU142" s="16" t="s">
        <v>86</v>
      </c>
    </row>
    <row r="143" spans="2:65" s="1" customFormat="1" ht="6.9" customHeight="1">
      <c r="B143" s="40"/>
      <c r="C143" s="41"/>
      <c r="D143" s="41"/>
      <c r="E143" s="41"/>
      <c r="F143" s="41"/>
      <c r="G143" s="41"/>
      <c r="H143" s="41"/>
      <c r="I143" s="41"/>
      <c r="J143" s="41"/>
      <c r="K143" s="41"/>
      <c r="L143" s="28"/>
    </row>
  </sheetData>
  <autoFilter ref="C121:K142" xr:uid="{00000000-0009-0000-0000-000001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83"/>
  <sheetViews>
    <sheetView showGridLines="0" topLeftCell="A172" workbookViewId="0">
      <selection activeCell="I181" sqref="I181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1" width="22.28515625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0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6" t="s">
        <v>96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</row>
    <row r="4" spans="2:46" ht="24.9" customHeight="1">
      <c r="B4" s="19"/>
      <c r="D4" s="20" t="s">
        <v>128</v>
      </c>
      <c r="L4" s="19"/>
      <c r="M4" s="88" t="s">
        <v>10</v>
      </c>
      <c r="AT4" s="16" t="s">
        <v>3</v>
      </c>
    </row>
    <row r="5" spans="2:46" ht="6.9" customHeight="1">
      <c r="B5" s="19"/>
      <c r="L5" s="19"/>
    </row>
    <row r="6" spans="2:46" ht="12" customHeight="1">
      <c r="B6" s="19"/>
      <c r="D6" s="25" t="s">
        <v>14</v>
      </c>
      <c r="L6" s="19"/>
    </row>
    <row r="7" spans="2:46" ht="16.5" customHeight="1">
      <c r="B7" s="19"/>
      <c r="E7" s="218" t="str">
        <f>'Rekapitulace stavby'!K6</f>
        <v>ZTV pro výstavbu RD v obci Ústí (lokalita č.6 dle ÚPD)</v>
      </c>
      <c r="F7" s="219"/>
      <c r="G7" s="219"/>
      <c r="H7" s="219"/>
      <c r="L7" s="19"/>
    </row>
    <row r="8" spans="2:46" ht="12" customHeight="1">
      <c r="B8" s="19"/>
      <c r="D8" s="25" t="s">
        <v>129</v>
      </c>
      <c r="L8" s="19"/>
    </row>
    <row r="9" spans="2:46" s="1" customFormat="1" ht="16.5" customHeight="1">
      <c r="B9" s="28"/>
      <c r="E9" s="218" t="s">
        <v>208</v>
      </c>
      <c r="F9" s="217"/>
      <c r="G9" s="217"/>
      <c r="H9" s="217"/>
      <c r="L9" s="28"/>
    </row>
    <row r="10" spans="2:46" s="1" customFormat="1" ht="12" customHeight="1">
      <c r="B10" s="28"/>
      <c r="D10" s="25" t="s">
        <v>131</v>
      </c>
      <c r="L10" s="28"/>
    </row>
    <row r="11" spans="2:46" s="1" customFormat="1" ht="16.5" customHeight="1">
      <c r="B11" s="28"/>
      <c r="E11" s="184" t="s">
        <v>209</v>
      </c>
      <c r="F11" s="217"/>
      <c r="G11" s="217"/>
      <c r="H11" s="217"/>
      <c r="L11" s="28"/>
    </row>
    <row r="12" spans="2:46" s="1" customFormat="1">
      <c r="B12" s="28"/>
      <c r="L12" s="28"/>
    </row>
    <row r="13" spans="2:46" s="1" customFormat="1" ht="12" customHeight="1">
      <c r="B13" s="28"/>
      <c r="D13" s="25" t="s">
        <v>16</v>
      </c>
      <c r="F13" s="23" t="s">
        <v>97</v>
      </c>
      <c r="I13" s="25" t="s">
        <v>17</v>
      </c>
      <c r="J13" s="23" t="s">
        <v>1</v>
      </c>
      <c r="L13" s="28"/>
    </row>
    <row r="14" spans="2:46" s="1" customFormat="1" ht="12" customHeight="1">
      <c r="B14" s="28"/>
      <c r="D14" s="25" t="s">
        <v>18</v>
      </c>
      <c r="F14" s="23" t="s">
        <v>19</v>
      </c>
      <c r="I14" s="25" t="s">
        <v>20</v>
      </c>
      <c r="J14" s="48" t="str">
        <f>'Rekapitulace stavby'!AN8</f>
        <v>29. 8. 2022</v>
      </c>
      <c r="L14" s="28"/>
    </row>
    <row r="15" spans="2:46" s="1" customFormat="1" ht="10.95" customHeight="1">
      <c r="B15" s="28"/>
      <c r="L15" s="28"/>
    </row>
    <row r="16" spans="2:46" s="1" customFormat="1" ht="12" customHeight="1">
      <c r="B16" s="28"/>
      <c r="D16" s="25" t="s">
        <v>22</v>
      </c>
      <c r="I16" s="25" t="s">
        <v>23</v>
      </c>
      <c r="J16" s="23" t="s">
        <v>24</v>
      </c>
      <c r="L16" s="28"/>
    </row>
    <row r="17" spans="2:12" s="1" customFormat="1" ht="18" customHeight="1">
      <c r="B17" s="28"/>
      <c r="E17" s="23" t="s">
        <v>25</v>
      </c>
      <c r="I17" s="25" t="s">
        <v>26</v>
      </c>
      <c r="J17" s="23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5" t="s">
        <v>27</v>
      </c>
      <c r="I19" s="25" t="s">
        <v>23</v>
      </c>
      <c r="J19" s="23" t="str">
        <f>'Rekapitulace stavby'!AN13</f>
        <v/>
      </c>
      <c r="L19" s="28"/>
    </row>
    <row r="20" spans="2:12" s="1" customFormat="1" ht="18" customHeight="1">
      <c r="B20" s="28"/>
      <c r="E20" s="192" t="str">
        <f>'Rekapitulace stavby'!E14</f>
        <v xml:space="preserve"> </v>
      </c>
      <c r="F20" s="192"/>
      <c r="G20" s="192"/>
      <c r="H20" s="192"/>
      <c r="I20" s="25" t="s">
        <v>26</v>
      </c>
      <c r="J20" s="23" t="str">
        <f>'Rekapitulace stavby'!AN14</f>
        <v/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5" t="s">
        <v>29</v>
      </c>
      <c r="I22" s="25" t="s">
        <v>23</v>
      </c>
      <c r="J22" s="23" t="s">
        <v>30</v>
      </c>
      <c r="L22" s="28"/>
    </row>
    <row r="23" spans="2:12" s="1" customFormat="1" ht="18" customHeight="1">
      <c r="B23" s="28"/>
      <c r="E23" s="23" t="s">
        <v>31</v>
      </c>
      <c r="I23" s="25" t="s">
        <v>26</v>
      </c>
      <c r="J23" s="23" t="s">
        <v>32</v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5" t="s">
        <v>34</v>
      </c>
      <c r="I25" s="25" t="s">
        <v>23</v>
      </c>
      <c r="J25" s="23" t="str">
        <f>IF('Rekapitulace stavby'!AN19="","",'Rekapitulace stavby'!AN19)</f>
        <v/>
      </c>
      <c r="L25" s="28"/>
    </row>
    <row r="26" spans="2:12" s="1" customFormat="1" ht="18" customHeight="1">
      <c r="B26" s="28"/>
      <c r="E26" s="23" t="str">
        <f>IF('Rekapitulace stavby'!E20="","",'Rekapitulace stavby'!E20)</f>
        <v xml:space="preserve"> </v>
      </c>
      <c r="I26" s="25" t="s">
        <v>26</v>
      </c>
      <c r="J26" s="23" t="str">
        <f>IF('Rekapitulace stavby'!AN20="","",'Rekapitulace stavby'!AN20)</f>
        <v/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5" t="s">
        <v>35</v>
      </c>
      <c r="L28" s="28"/>
    </row>
    <row r="29" spans="2:12" s="7" customFormat="1" ht="262.5" customHeight="1">
      <c r="B29" s="89"/>
      <c r="E29" s="195" t="s">
        <v>210</v>
      </c>
      <c r="F29" s="195"/>
      <c r="G29" s="195"/>
      <c r="H29" s="195"/>
      <c r="L29" s="89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0" t="s">
        <v>37</v>
      </c>
      <c r="J32" s="61">
        <f>ROUND(J128, 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39</v>
      </c>
      <c r="I34" s="31" t="s">
        <v>38</v>
      </c>
      <c r="J34" s="31" t="s">
        <v>40</v>
      </c>
      <c r="L34" s="28"/>
    </row>
    <row r="35" spans="2:12" s="1" customFormat="1" ht="14.4" customHeight="1">
      <c r="B35" s="28"/>
      <c r="D35" s="91" t="s">
        <v>41</v>
      </c>
      <c r="E35" s="25" t="s">
        <v>42</v>
      </c>
      <c r="F35" s="81">
        <f>ROUND((SUM(BE128:BE182)),  2)</f>
        <v>0</v>
      </c>
      <c r="I35" s="92">
        <v>0.21</v>
      </c>
      <c r="J35" s="81">
        <f>ROUND(((SUM(BE128:BE182))*I35),  2)</f>
        <v>0</v>
      </c>
      <c r="L35" s="28"/>
    </row>
    <row r="36" spans="2:12" s="1" customFormat="1" ht="14.4" customHeight="1">
      <c r="B36" s="28"/>
      <c r="E36" s="25" t="s">
        <v>43</v>
      </c>
      <c r="F36" s="81">
        <f>ROUND((SUM(BF128:BF182)),  2)</f>
        <v>0</v>
      </c>
      <c r="I36" s="92">
        <v>0.15</v>
      </c>
      <c r="J36" s="81">
        <f>ROUND(((SUM(BF128:BF182))*I36),  2)</f>
        <v>0</v>
      </c>
      <c r="L36" s="28"/>
    </row>
    <row r="37" spans="2:12" s="1" customFormat="1" ht="14.4" hidden="1" customHeight="1">
      <c r="B37" s="28"/>
      <c r="E37" s="25" t="s">
        <v>44</v>
      </c>
      <c r="F37" s="81">
        <f>ROUND((SUM(BG128:BG182)),  2)</f>
        <v>0</v>
      </c>
      <c r="I37" s="92">
        <v>0.21</v>
      </c>
      <c r="J37" s="81">
        <f>0</f>
        <v>0</v>
      </c>
      <c r="L37" s="28"/>
    </row>
    <row r="38" spans="2:12" s="1" customFormat="1" ht="14.4" hidden="1" customHeight="1">
      <c r="B38" s="28"/>
      <c r="E38" s="25" t="s">
        <v>45</v>
      </c>
      <c r="F38" s="81">
        <f>ROUND((SUM(BH128:BH182)),  2)</f>
        <v>0</v>
      </c>
      <c r="I38" s="92">
        <v>0.15</v>
      </c>
      <c r="J38" s="81">
        <f>0</f>
        <v>0</v>
      </c>
      <c r="L38" s="28"/>
    </row>
    <row r="39" spans="2:12" s="1" customFormat="1" ht="14.4" hidden="1" customHeight="1">
      <c r="B39" s="28"/>
      <c r="E39" s="25" t="s">
        <v>46</v>
      </c>
      <c r="F39" s="81">
        <f>ROUND((SUM(BI128:BI182)),  2)</f>
        <v>0</v>
      </c>
      <c r="I39" s="92">
        <v>0</v>
      </c>
      <c r="J39" s="81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47</v>
      </c>
      <c r="E41" s="52"/>
      <c r="F41" s="52"/>
      <c r="G41" s="95" t="s">
        <v>48</v>
      </c>
      <c r="H41" s="96" t="s">
        <v>49</v>
      </c>
      <c r="I41" s="52"/>
      <c r="J41" s="97">
        <f>SUM(J32:J39)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50</v>
      </c>
      <c r="E50" s="38"/>
      <c r="F50" s="38"/>
      <c r="G50" s="37" t="s">
        <v>51</v>
      </c>
      <c r="H50" s="38"/>
      <c r="I50" s="38"/>
      <c r="J50" s="38"/>
      <c r="K50" s="38"/>
      <c r="L50" s="28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.2">
      <c r="B61" s="28"/>
      <c r="D61" s="39" t="s">
        <v>52</v>
      </c>
      <c r="E61" s="30"/>
      <c r="F61" s="99" t="s">
        <v>53</v>
      </c>
      <c r="G61" s="39" t="s">
        <v>52</v>
      </c>
      <c r="H61" s="30"/>
      <c r="I61" s="30"/>
      <c r="J61" s="100" t="s">
        <v>53</v>
      </c>
      <c r="K61" s="30"/>
      <c r="L61" s="28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.2">
      <c r="B65" s="28"/>
      <c r="D65" s="37" t="s">
        <v>54</v>
      </c>
      <c r="E65" s="38"/>
      <c r="F65" s="38"/>
      <c r="G65" s="37" t="s">
        <v>55</v>
      </c>
      <c r="H65" s="38"/>
      <c r="I65" s="38"/>
      <c r="J65" s="38"/>
      <c r="K65" s="38"/>
      <c r="L65" s="28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.2">
      <c r="B76" s="28"/>
      <c r="D76" s="39" t="s">
        <v>52</v>
      </c>
      <c r="E76" s="30"/>
      <c r="F76" s="99" t="s">
        <v>53</v>
      </c>
      <c r="G76" s="39" t="s">
        <v>52</v>
      </c>
      <c r="H76" s="30"/>
      <c r="I76" s="30"/>
      <c r="J76" s="100" t="s">
        <v>53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133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18" t="str">
        <f>E7</f>
        <v>ZTV pro výstavbu RD v obci Ústí (lokalita č.6 dle ÚPD)</v>
      </c>
      <c r="F85" s="219"/>
      <c r="G85" s="219"/>
      <c r="H85" s="219"/>
      <c r="L85" s="28"/>
    </row>
    <row r="86" spans="2:12" ht="12" customHeight="1">
      <c r="B86" s="19"/>
      <c r="C86" s="25" t="s">
        <v>129</v>
      </c>
      <c r="L86" s="19"/>
    </row>
    <row r="87" spans="2:12" s="1" customFormat="1" ht="16.5" customHeight="1">
      <c r="B87" s="28"/>
      <c r="E87" s="218" t="s">
        <v>208</v>
      </c>
      <c r="F87" s="217"/>
      <c r="G87" s="217"/>
      <c r="H87" s="217"/>
      <c r="L87" s="28"/>
    </row>
    <row r="88" spans="2:12" s="1" customFormat="1" ht="12" customHeight="1">
      <c r="B88" s="28"/>
      <c r="C88" s="25" t="s">
        <v>131</v>
      </c>
      <c r="L88" s="28"/>
    </row>
    <row r="89" spans="2:12" s="1" customFormat="1" ht="16.5" customHeight="1">
      <c r="B89" s="28"/>
      <c r="E89" s="184" t="str">
        <f>E11</f>
        <v>SO-101a - Komunikace</v>
      </c>
      <c r="F89" s="217"/>
      <c r="G89" s="217"/>
      <c r="H89" s="217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5" t="s">
        <v>18</v>
      </c>
      <c r="F91" s="23" t="str">
        <f>F14</f>
        <v>Ústí u Humpolce</v>
      </c>
      <c r="I91" s="25" t="s">
        <v>20</v>
      </c>
      <c r="J91" s="48" t="str">
        <f>IF(J14="","",J14)</f>
        <v>29. 8. 2022</v>
      </c>
      <c r="L91" s="28"/>
    </row>
    <row r="92" spans="2:12" s="1" customFormat="1" ht="6.9" customHeight="1">
      <c r="B92" s="28"/>
      <c r="L92" s="28"/>
    </row>
    <row r="93" spans="2:12" s="1" customFormat="1" ht="25.65" customHeight="1">
      <c r="B93" s="28"/>
      <c r="C93" s="25" t="s">
        <v>22</v>
      </c>
      <c r="F93" s="23" t="str">
        <f>E17</f>
        <v>Obec Ústí</v>
      </c>
      <c r="I93" s="25" t="s">
        <v>29</v>
      </c>
      <c r="J93" s="26" t="str">
        <f>E23</f>
        <v>PROJEKT CENTRUM NOVA s.r.o.</v>
      </c>
      <c r="L93" s="28"/>
    </row>
    <row r="94" spans="2:12" s="1" customFormat="1" ht="15.15" customHeight="1">
      <c r="B94" s="28"/>
      <c r="C94" s="25" t="s">
        <v>27</v>
      </c>
      <c r="F94" s="23" t="str">
        <f>IF(E20="","",E20)</f>
        <v xml:space="preserve"> </v>
      </c>
      <c r="I94" s="25" t="s">
        <v>34</v>
      </c>
      <c r="J94" s="26" t="str">
        <f>E26</f>
        <v xml:space="preserve"> 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1" t="s">
        <v>134</v>
      </c>
      <c r="D96" s="93"/>
      <c r="E96" s="93"/>
      <c r="F96" s="93"/>
      <c r="G96" s="93"/>
      <c r="H96" s="93"/>
      <c r="I96" s="93"/>
      <c r="J96" s="102" t="s">
        <v>135</v>
      </c>
      <c r="K96" s="93"/>
      <c r="L96" s="28"/>
    </row>
    <row r="97" spans="2:47" s="1" customFormat="1" ht="10.35" customHeight="1">
      <c r="B97" s="28"/>
      <c r="L97" s="28"/>
    </row>
    <row r="98" spans="2:47" s="1" customFormat="1" ht="22.95" customHeight="1">
      <c r="B98" s="28"/>
      <c r="C98" s="103" t="s">
        <v>136</v>
      </c>
      <c r="J98" s="61">
        <f>J128</f>
        <v>0</v>
      </c>
      <c r="L98" s="28"/>
      <c r="AU98" s="16" t="s">
        <v>137</v>
      </c>
    </row>
    <row r="99" spans="2:47" s="8" customFormat="1" ht="24.9" customHeight="1">
      <c r="B99" s="104"/>
      <c r="D99" s="105" t="s">
        <v>211</v>
      </c>
      <c r="E99" s="106"/>
      <c r="F99" s="106"/>
      <c r="G99" s="106"/>
      <c r="H99" s="106"/>
      <c r="I99" s="106"/>
      <c r="J99" s="107">
        <f>J129</f>
        <v>0</v>
      </c>
      <c r="L99" s="104"/>
    </row>
    <row r="100" spans="2:47" s="9" customFormat="1" ht="19.95" customHeight="1">
      <c r="B100" s="108"/>
      <c r="D100" s="109" t="s">
        <v>212</v>
      </c>
      <c r="E100" s="110"/>
      <c r="F100" s="110"/>
      <c r="G100" s="110"/>
      <c r="H100" s="110"/>
      <c r="I100" s="110"/>
      <c r="J100" s="111">
        <f>J130</f>
        <v>0</v>
      </c>
      <c r="L100" s="108"/>
    </row>
    <row r="101" spans="2:47" s="9" customFormat="1" ht="19.95" customHeight="1">
      <c r="B101" s="108"/>
      <c r="D101" s="109" t="s">
        <v>213</v>
      </c>
      <c r="E101" s="110"/>
      <c r="F101" s="110"/>
      <c r="G101" s="110"/>
      <c r="H101" s="110"/>
      <c r="I101" s="110"/>
      <c r="J101" s="111">
        <f>J164</f>
        <v>0</v>
      </c>
      <c r="L101" s="108"/>
    </row>
    <row r="102" spans="2:47" s="9" customFormat="1" ht="19.95" customHeight="1">
      <c r="B102" s="108"/>
      <c r="D102" s="109" t="s">
        <v>214</v>
      </c>
      <c r="E102" s="110"/>
      <c r="F102" s="110"/>
      <c r="G102" s="110"/>
      <c r="H102" s="110"/>
      <c r="I102" s="110"/>
      <c r="J102" s="111">
        <f>J175</f>
        <v>0</v>
      </c>
      <c r="L102" s="108"/>
    </row>
    <row r="103" spans="2:47" s="9" customFormat="1" ht="19.95" customHeight="1">
      <c r="B103" s="108"/>
      <c r="D103" s="109" t="s">
        <v>215</v>
      </c>
      <c r="E103" s="110"/>
      <c r="F103" s="110"/>
      <c r="G103" s="110"/>
      <c r="H103" s="110"/>
      <c r="I103" s="110"/>
      <c r="J103" s="111" t="e">
        <f>#REF!</f>
        <v>#REF!</v>
      </c>
      <c r="L103" s="108"/>
    </row>
    <row r="104" spans="2:47" s="9" customFormat="1" ht="19.95" customHeight="1">
      <c r="B104" s="108"/>
      <c r="D104" s="109" t="s">
        <v>216</v>
      </c>
      <c r="E104" s="110"/>
      <c r="F104" s="110"/>
      <c r="G104" s="110"/>
      <c r="H104" s="110"/>
      <c r="I104" s="110"/>
      <c r="J104" s="111" t="e">
        <f>#REF!</f>
        <v>#REF!</v>
      </c>
      <c r="L104" s="108"/>
    </row>
    <row r="105" spans="2:47" s="9" customFormat="1" ht="19.95" customHeight="1">
      <c r="B105" s="108"/>
      <c r="D105" s="109" t="s">
        <v>217</v>
      </c>
      <c r="E105" s="110"/>
      <c r="F105" s="110"/>
      <c r="G105" s="110"/>
      <c r="H105" s="110"/>
      <c r="I105" s="110"/>
      <c r="J105" s="111" t="e">
        <f>#REF!</f>
        <v>#REF!</v>
      </c>
      <c r="L105" s="108"/>
    </row>
    <row r="106" spans="2:47" s="9" customFormat="1" ht="19.95" customHeight="1">
      <c r="B106" s="108"/>
      <c r="D106" s="109" t="s">
        <v>218</v>
      </c>
      <c r="E106" s="110"/>
      <c r="F106" s="110"/>
      <c r="G106" s="110"/>
      <c r="H106" s="110"/>
      <c r="I106" s="110"/>
      <c r="J106" s="111">
        <f>J180</f>
        <v>0</v>
      </c>
      <c r="L106" s="108"/>
    </row>
    <row r="107" spans="2:47" s="1" customFormat="1" ht="21.75" customHeight="1">
      <c r="B107" s="28"/>
      <c r="L107" s="28"/>
    </row>
    <row r="108" spans="2:47" s="1" customFormat="1" ht="6.9" customHeight="1"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28"/>
    </row>
    <row r="112" spans="2:47" s="1" customFormat="1" ht="6.9" customHeight="1"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28"/>
    </row>
    <row r="113" spans="2:63" s="1" customFormat="1" ht="24.9" customHeight="1">
      <c r="B113" s="28"/>
      <c r="C113" s="20" t="s">
        <v>140</v>
      </c>
      <c r="L113" s="28"/>
    </row>
    <row r="114" spans="2:63" s="1" customFormat="1" ht="6.9" customHeight="1">
      <c r="B114" s="28"/>
      <c r="L114" s="28"/>
    </row>
    <row r="115" spans="2:63" s="1" customFormat="1" ht="12" customHeight="1">
      <c r="B115" s="28"/>
      <c r="C115" s="25" t="s">
        <v>14</v>
      </c>
      <c r="L115" s="28"/>
    </row>
    <row r="116" spans="2:63" s="1" customFormat="1" ht="16.5" customHeight="1">
      <c r="B116" s="28"/>
      <c r="E116" s="218" t="str">
        <f>E7</f>
        <v>ZTV pro výstavbu RD v obci Ústí (lokalita č.6 dle ÚPD)</v>
      </c>
      <c r="F116" s="219"/>
      <c r="G116" s="219"/>
      <c r="H116" s="219"/>
      <c r="L116" s="28"/>
    </row>
    <row r="117" spans="2:63" ht="12" customHeight="1">
      <c r="B117" s="19"/>
      <c r="C117" s="25" t="s">
        <v>129</v>
      </c>
      <c r="L117" s="19"/>
    </row>
    <row r="118" spans="2:63" s="1" customFormat="1" ht="16.5" customHeight="1">
      <c r="B118" s="28"/>
      <c r="E118" s="218" t="s">
        <v>208</v>
      </c>
      <c r="F118" s="217"/>
      <c r="G118" s="217"/>
      <c r="H118" s="217"/>
      <c r="L118" s="28"/>
    </row>
    <row r="119" spans="2:63" s="1" customFormat="1" ht="12" customHeight="1">
      <c r="B119" s="28"/>
      <c r="C119" s="25" t="s">
        <v>131</v>
      </c>
      <c r="L119" s="28"/>
    </row>
    <row r="120" spans="2:63" s="1" customFormat="1" ht="16.5" customHeight="1">
      <c r="B120" s="28"/>
      <c r="E120" s="184" t="str">
        <f>E11</f>
        <v>SO-101a - Komunikace</v>
      </c>
      <c r="F120" s="217"/>
      <c r="G120" s="217"/>
      <c r="H120" s="217"/>
      <c r="L120" s="28"/>
    </row>
    <row r="121" spans="2:63" s="1" customFormat="1" ht="6.9" customHeight="1">
      <c r="B121" s="28"/>
      <c r="L121" s="28"/>
    </row>
    <row r="122" spans="2:63" s="1" customFormat="1" ht="12" customHeight="1">
      <c r="B122" s="28"/>
      <c r="C122" s="25" t="s">
        <v>18</v>
      </c>
      <c r="F122" s="23" t="str">
        <f>F14</f>
        <v>Ústí u Humpolce</v>
      </c>
      <c r="I122" s="25" t="s">
        <v>20</v>
      </c>
      <c r="J122" s="48" t="str">
        <f>IF(J14="","",J14)</f>
        <v>29. 8. 2022</v>
      </c>
      <c r="L122" s="28"/>
    </row>
    <row r="123" spans="2:63" s="1" customFormat="1" ht="6.9" customHeight="1">
      <c r="B123" s="28"/>
      <c r="L123" s="28"/>
    </row>
    <row r="124" spans="2:63" s="1" customFormat="1" ht="25.65" customHeight="1">
      <c r="B124" s="28"/>
      <c r="C124" s="25" t="s">
        <v>22</v>
      </c>
      <c r="F124" s="23" t="str">
        <f>E17</f>
        <v>Obec Ústí</v>
      </c>
      <c r="I124" s="25" t="s">
        <v>29</v>
      </c>
      <c r="J124" s="26" t="str">
        <f>E23</f>
        <v>PROJEKT CENTRUM NOVA s.r.o.</v>
      </c>
      <c r="L124" s="28"/>
    </row>
    <row r="125" spans="2:63" s="1" customFormat="1" ht="15.15" customHeight="1">
      <c r="B125" s="28"/>
      <c r="C125" s="25" t="s">
        <v>27</v>
      </c>
      <c r="F125" s="23" t="str">
        <f>IF(E20="","",E20)</f>
        <v xml:space="preserve"> </v>
      </c>
      <c r="I125" s="25" t="s">
        <v>34</v>
      </c>
      <c r="J125" s="26" t="str">
        <f>E26</f>
        <v xml:space="preserve"> </v>
      </c>
      <c r="L125" s="28"/>
    </row>
    <row r="126" spans="2:63" s="1" customFormat="1" ht="10.35" customHeight="1">
      <c r="B126" s="28"/>
      <c r="L126" s="28"/>
    </row>
    <row r="127" spans="2:63" s="10" customFormat="1" ht="29.25" customHeight="1">
      <c r="B127" s="112"/>
      <c r="C127" s="113" t="s">
        <v>141</v>
      </c>
      <c r="D127" s="114" t="s">
        <v>62</v>
      </c>
      <c r="E127" s="114" t="s">
        <v>58</v>
      </c>
      <c r="F127" s="114" t="s">
        <v>59</v>
      </c>
      <c r="G127" s="114" t="s">
        <v>142</v>
      </c>
      <c r="H127" s="114" t="s">
        <v>143</v>
      </c>
      <c r="I127" s="114" t="s">
        <v>144</v>
      </c>
      <c r="J127" s="114" t="s">
        <v>135</v>
      </c>
      <c r="K127" s="115" t="s">
        <v>145</v>
      </c>
      <c r="L127" s="112"/>
      <c r="M127" s="54" t="s">
        <v>1</v>
      </c>
      <c r="N127" s="55" t="s">
        <v>41</v>
      </c>
      <c r="O127" s="55" t="s">
        <v>146</v>
      </c>
      <c r="P127" s="55" t="s">
        <v>147</v>
      </c>
      <c r="Q127" s="55" t="s">
        <v>148</v>
      </c>
      <c r="R127" s="55" t="s">
        <v>149</v>
      </c>
      <c r="S127" s="55" t="s">
        <v>150</v>
      </c>
      <c r="T127" s="56" t="s">
        <v>151</v>
      </c>
    </row>
    <row r="128" spans="2:63" s="1" customFormat="1" ht="22.95" customHeight="1">
      <c r="B128" s="28"/>
      <c r="C128" s="59" t="s">
        <v>152</v>
      </c>
      <c r="J128" s="116">
        <f>J129</f>
        <v>0</v>
      </c>
      <c r="L128" s="28"/>
      <c r="M128" s="57"/>
      <c r="N128" s="49"/>
      <c r="O128" s="49"/>
      <c r="P128" s="117" t="e">
        <f>P129</f>
        <v>#REF!</v>
      </c>
      <c r="Q128" s="49"/>
      <c r="R128" s="117" t="e">
        <f>R129</f>
        <v>#REF!</v>
      </c>
      <c r="S128" s="49"/>
      <c r="T128" s="118" t="e">
        <f>T129</f>
        <v>#REF!</v>
      </c>
      <c r="AT128" s="16" t="s">
        <v>76</v>
      </c>
      <c r="AU128" s="16" t="s">
        <v>137</v>
      </c>
      <c r="BK128" s="119" t="e">
        <f>BK129</f>
        <v>#REF!</v>
      </c>
    </row>
    <row r="129" spans="2:65" s="11" customFormat="1" ht="25.95" customHeight="1">
      <c r="B129" s="120"/>
      <c r="D129" s="121" t="s">
        <v>76</v>
      </c>
      <c r="E129" s="122" t="s">
        <v>219</v>
      </c>
      <c r="F129" s="122" t="s">
        <v>220</v>
      </c>
      <c r="J129" s="123">
        <f>J130+J164+J175+J180</f>
        <v>0</v>
      </c>
      <c r="L129" s="120"/>
      <c r="M129" s="124"/>
      <c r="P129" s="125" t="e">
        <f>P130+P164+P175+#REF!+#REF!+#REF!+P180</f>
        <v>#REF!</v>
      </c>
      <c r="R129" s="125" t="e">
        <f>R130+R164+R175+#REF!+#REF!+#REF!+R180</f>
        <v>#REF!</v>
      </c>
      <c r="T129" s="126" t="e">
        <f>T130+T164+T175+#REF!+#REF!+#REF!+T180</f>
        <v>#REF!</v>
      </c>
      <c r="AR129" s="121" t="s">
        <v>84</v>
      </c>
      <c r="AT129" s="127" t="s">
        <v>76</v>
      </c>
      <c r="AU129" s="127" t="s">
        <v>77</v>
      </c>
      <c r="AY129" s="121" t="s">
        <v>156</v>
      </c>
      <c r="BK129" s="128" t="e">
        <f>BK130+BK164+BK175+#REF!+#REF!+#REF!+BK180</f>
        <v>#REF!</v>
      </c>
    </row>
    <row r="130" spans="2:65" s="11" customFormat="1" ht="22.95" customHeight="1">
      <c r="B130" s="120"/>
      <c r="D130" s="121" t="s">
        <v>76</v>
      </c>
      <c r="E130" s="129" t="s">
        <v>84</v>
      </c>
      <c r="F130" s="129" t="s">
        <v>221</v>
      </c>
      <c r="J130" s="130">
        <f>BK130</f>
        <v>0</v>
      </c>
      <c r="L130" s="120"/>
      <c r="M130" s="124"/>
      <c r="P130" s="125">
        <f>SUM(P131:P163)</f>
        <v>148.46082000000001</v>
      </c>
      <c r="R130" s="125">
        <f>SUM(R131:R163)</f>
        <v>0</v>
      </c>
      <c r="T130" s="126">
        <f>SUM(T131:T163)</f>
        <v>3.476</v>
      </c>
      <c r="AR130" s="121" t="s">
        <v>84</v>
      </c>
      <c r="AT130" s="127" t="s">
        <v>76</v>
      </c>
      <c r="AU130" s="127" t="s">
        <v>84</v>
      </c>
      <c r="AY130" s="121" t="s">
        <v>156</v>
      </c>
      <c r="BK130" s="128">
        <f>SUM(BK131:BK163)</f>
        <v>0</v>
      </c>
    </row>
    <row r="131" spans="2:65" s="1" customFormat="1" ht="24.15" customHeight="1">
      <c r="B131" s="131"/>
      <c r="C131" s="132" t="s">
        <v>84</v>
      </c>
      <c r="D131" s="132" t="s">
        <v>159</v>
      </c>
      <c r="E131" s="133" t="s">
        <v>222</v>
      </c>
      <c r="F131" s="134" t="s">
        <v>223</v>
      </c>
      <c r="G131" s="135" t="s">
        <v>224</v>
      </c>
      <c r="H131" s="136">
        <v>11</v>
      </c>
      <c r="I131" s="137"/>
      <c r="J131" s="137">
        <f>ROUND(I131*H131,2)</f>
        <v>0</v>
      </c>
      <c r="K131" s="134" t="s">
        <v>225</v>
      </c>
      <c r="L131" s="28"/>
      <c r="M131" s="138" t="s">
        <v>1</v>
      </c>
      <c r="N131" s="139" t="s">
        <v>42</v>
      </c>
      <c r="O131" s="140">
        <v>0.22</v>
      </c>
      <c r="P131" s="140">
        <f>O131*H131</f>
        <v>2.42</v>
      </c>
      <c r="Q131" s="140">
        <v>0</v>
      </c>
      <c r="R131" s="140">
        <f>Q131*H131</f>
        <v>0</v>
      </c>
      <c r="S131" s="140">
        <v>0.316</v>
      </c>
      <c r="T131" s="141">
        <f>S131*H131</f>
        <v>3.476</v>
      </c>
      <c r="AR131" s="142" t="s">
        <v>155</v>
      </c>
      <c r="AT131" s="142" t="s">
        <v>159</v>
      </c>
      <c r="AU131" s="142" t="s">
        <v>86</v>
      </c>
      <c r="AY131" s="16" t="s">
        <v>156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6" t="s">
        <v>84</v>
      </c>
      <c r="BK131" s="143">
        <f>ROUND(I131*H131,2)</f>
        <v>0</v>
      </c>
      <c r="BL131" s="16" t="s">
        <v>155</v>
      </c>
      <c r="BM131" s="142" t="s">
        <v>226</v>
      </c>
    </row>
    <row r="132" spans="2:65" s="1" customFormat="1" ht="38.4">
      <c r="B132" s="28"/>
      <c r="D132" s="144" t="s">
        <v>164</v>
      </c>
      <c r="F132" s="145" t="s">
        <v>227</v>
      </c>
      <c r="L132" s="28"/>
      <c r="M132" s="146"/>
      <c r="T132" s="51"/>
      <c r="AT132" s="16" t="s">
        <v>164</v>
      </c>
      <c r="AU132" s="16" t="s">
        <v>86</v>
      </c>
    </row>
    <row r="133" spans="2:65" s="1" customFormat="1" ht="33" customHeight="1">
      <c r="B133" s="131"/>
      <c r="C133" s="132" t="s">
        <v>86</v>
      </c>
      <c r="D133" s="132" t="s">
        <v>159</v>
      </c>
      <c r="E133" s="133" t="s">
        <v>228</v>
      </c>
      <c r="F133" s="134" t="s">
        <v>229</v>
      </c>
      <c r="G133" s="135" t="s">
        <v>230</v>
      </c>
      <c r="H133" s="136">
        <v>196</v>
      </c>
      <c r="I133" s="137"/>
      <c r="J133" s="137">
        <f>ROUND(I133*H133,2)</f>
        <v>0</v>
      </c>
      <c r="K133" s="134" t="s">
        <v>225</v>
      </c>
      <c r="L133" s="28"/>
      <c r="M133" s="138" t="s">
        <v>1</v>
      </c>
      <c r="N133" s="139" t="s">
        <v>42</v>
      </c>
      <c r="O133" s="140">
        <v>0.29699999999999999</v>
      </c>
      <c r="P133" s="140">
        <f>O133*H133</f>
        <v>58.211999999999996</v>
      </c>
      <c r="Q133" s="140">
        <v>0</v>
      </c>
      <c r="R133" s="140">
        <f>Q133*H133</f>
        <v>0</v>
      </c>
      <c r="S133" s="140">
        <v>0</v>
      </c>
      <c r="T133" s="141">
        <f>S133*H133</f>
        <v>0</v>
      </c>
      <c r="AR133" s="142" t="s">
        <v>155</v>
      </c>
      <c r="AT133" s="142" t="s">
        <v>159</v>
      </c>
      <c r="AU133" s="142" t="s">
        <v>86</v>
      </c>
      <c r="AY133" s="16" t="s">
        <v>156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6" t="s">
        <v>84</v>
      </c>
      <c r="BK133" s="143">
        <f>ROUND(I133*H133,2)</f>
        <v>0</v>
      </c>
      <c r="BL133" s="16" t="s">
        <v>155</v>
      </c>
      <c r="BM133" s="142" t="s">
        <v>231</v>
      </c>
    </row>
    <row r="134" spans="2:65" s="1" customFormat="1" ht="28.8">
      <c r="B134" s="28"/>
      <c r="D134" s="144" t="s">
        <v>164</v>
      </c>
      <c r="F134" s="145" t="s">
        <v>232</v>
      </c>
      <c r="L134" s="28"/>
      <c r="M134" s="146"/>
      <c r="T134" s="51"/>
      <c r="AT134" s="16" t="s">
        <v>164</v>
      </c>
      <c r="AU134" s="16" t="s">
        <v>86</v>
      </c>
    </row>
    <row r="135" spans="2:65" s="1" customFormat="1" ht="33" customHeight="1">
      <c r="B135" s="131"/>
      <c r="C135" s="132" t="s">
        <v>170</v>
      </c>
      <c r="D135" s="132" t="s">
        <v>159</v>
      </c>
      <c r="E135" s="133" t="s">
        <v>233</v>
      </c>
      <c r="F135" s="134" t="s">
        <v>234</v>
      </c>
      <c r="G135" s="135" t="s">
        <v>230</v>
      </c>
      <c r="H135" s="136">
        <v>18.88</v>
      </c>
      <c r="I135" s="137"/>
      <c r="J135" s="137">
        <f>ROUND(I135*H135,2)</f>
        <v>0</v>
      </c>
      <c r="K135" s="134" t="s">
        <v>225</v>
      </c>
      <c r="L135" s="28"/>
      <c r="M135" s="138" t="s">
        <v>1</v>
      </c>
      <c r="N135" s="139" t="s">
        <v>42</v>
      </c>
      <c r="O135" s="140">
        <v>1.1220000000000001</v>
      </c>
      <c r="P135" s="140">
        <f>O135*H135</f>
        <v>21.18336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155</v>
      </c>
      <c r="AT135" s="142" t="s">
        <v>159</v>
      </c>
      <c r="AU135" s="142" t="s">
        <v>86</v>
      </c>
      <c r="AY135" s="16" t="s">
        <v>156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6" t="s">
        <v>84</v>
      </c>
      <c r="BK135" s="143">
        <f>ROUND(I135*H135,2)</f>
        <v>0</v>
      </c>
      <c r="BL135" s="16" t="s">
        <v>155</v>
      </c>
      <c r="BM135" s="142" t="s">
        <v>235</v>
      </c>
    </row>
    <row r="136" spans="2:65" s="1" customFormat="1" ht="28.8">
      <c r="B136" s="28"/>
      <c r="D136" s="144" t="s">
        <v>164</v>
      </c>
      <c r="F136" s="145" t="s">
        <v>236</v>
      </c>
      <c r="L136" s="28"/>
      <c r="M136" s="146"/>
      <c r="T136" s="51"/>
      <c r="AT136" s="16" t="s">
        <v>164</v>
      </c>
      <c r="AU136" s="16" t="s">
        <v>86</v>
      </c>
    </row>
    <row r="137" spans="2:65" s="12" customFormat="1">
      <c r="B137" s="150"/>
      <c r="D137" s="144" t="s">
        <v>237</v>
      </c>
      <c r="E137" s="151" t="s">
        <v>1</v>
      </c>
      <c r="F137" s="152" t="s">
        <v>238</v>
      </c>
      <c r="H137" s="151" t="s">
        <v>1</v>
      </c>
      <c r="L137" s="150"/>
      <c r="M137" s="153"/>
      <c r="T137" s="154"/>
      <c r="AT137" s="151" t="s">
        <v>237</v>
      </c>
      <c r="AU137" s="151" t="s">
        <v>86</v>
      </c>
      <c r="AV137" s="12" t="s">
        <v>84</v>
      </c>
      <c r="AW137" s="12" t="s">
        <v>33</v>
      </c>
      <c r="AX137" s="12" t="s">
        <v>77</v>
      </c>
      <c r="AY137" s="151" t="s">
        <v>156</v>
      </c>
    </row>
    <row r="138" spans="2:65" s="13" customFormat="1">
      <c r="B138" s="155"/>
      <c r="D138" s="144" t="s">
        <v>237</v>
      </c>
      <c r="E138" s="156" t="s">
        <v>1</v>
      </c>
      <c r="F138" s="157" t="s">
        <v>239</v>
      </c>
      <c r="H138" s="158">
        <v>18.88</v>
      </c>
      <c r="L138" s="155"/>
      <c r="M138" s="159"/>
      <c r="T138" s="160"/>
      <c r="AT138" s="156" t="s">
        <v>237</v>
      </c>
      <c r="AU138" s="156" t="s">
        <v>86</v>
      </c>
      <c r="AV138" s="13" t="s">
        <v>86</v>
      </c>
      <c r="AW138" s="13" t="s">
        <v>33</v>
      </c>
      <c r="AX138" s="13" t="s">
        <v>77</v>
      </c>
      <c r="AY138" s="156" t="s">
        <v>156</v>
      </c>
    </row>
    <row r="139" spans="2:65" s="14" customFormat="1">
      <c r="B139" s="161"/>
      <c r="D139" s="144" t="s">
        <v>237</v>
      </c>
      <c r="E139" s="162" t="s">
        <v>1</v>
      </c>
      <c r="F139" s="163" t="s">
        <v>240</v>
      </c>
      <c r="H139" s="164">
        <v>18.88</v>
      </c>
      <c r="L139" s="161"/>
      <c r="M139" s="165"/>
      <c r="T139" s="166"/>
      <c r="AT139" s="162" t="s">
        <v>237</v>
      </c>
      <c r="AU139" s="162" t="s">
        <v>86</v>
      </c>
      <c r="AV139" s="14" t="s">
        <v>155</v>
      </c>
      <c r="AW139" s="14" t="s">
        <v>33</v>
      </c>
      <c r="AX139" s="14" t="s">
        <v>84</v>
      </c>
      <c r="AY139" s="162" t="s">
        <v>156</v>
      </c>
    </row>
    <row r="140" spans="2:65" s="1" customFormat="1" ht="37.950000000000003" customHeight="1">
      <c r="B140" s="131"/>
      <c r="C140" s="132" t="s">
        <v>155</v>
      </c>
      <c r="D140" s="132" t="s">
        <v>159</v>
      </c>
      <c r="E140" s="133" t="s">
        <v>241</v>
      </c>
      <c r="F140" s="134" t="s">
        <v>242</v>
      </c>
      <c r="G140" s="135" t="s">
        <v>230</v>
      </c>
      <c r="H140" s="136">
        <v>60</v>
      </c>
      <c r="I140" s="137"/>
      <c r="J140" s="137">
        <f>ROUND(I140*H140,2)</f>
        <v>0</v>
      </c>
      <c r="K140" s="134" t="s">
        <v>225</v>
      </c>
      <c r="L140" s="28"/>
      <c r="M140" s="138" t="s">
        <v>1</v>
      </c>
      <c r="N140" s="139" t="s">
        <v>42</v>
      </c>
      <c r="O140" s="140">
        <v>7.0000000000000007E-2</v>
      </c>
      <c r="P140" s="140">
        <f>O140*H140</f>
        <v>4.2</v>
      </c>
      <c r="Q140" s="140">
        <v>0</v>
      </c>
      <c r="R140" s="140">
        <f>Q140*H140</f>
        <v>0</v>
      </c>
      <c r="S140" s="140">
        <v>0</v>
      </c>
      <c r="T140" s="141">
        <f>S140*H140</f>
        <v>0</v>
      </c>
      <c r="AR140" s="142" t="s">
        <v>155</v>
      </c>
      <c r="AT140" s="142" t="s">
        <v>159</v>
      </c>
      <c r="AU140" s="142" t="s">
        <v>86</v>
      </c>
      <c r="AY140" s="16" t="s">
        <v>156</v>
      </c>
      <c r="BE140" s="143">
        <f>IF(N140="základní",J140,0)</f>
        <v>0</v>
      </c>
      <c r="BF140" s="143">
        <f>IF(N140="snížená",J140,0)</f>
        <v>0</v>
      </c>
      <c r="BG140" s="143">
        <f>IF(N140="zákl. přenesená",J140,0)</f>
        <v>0</v>
      </c>
      <c r="BH140" s="143">
        <f>IF(N140="sníž. přenesená",J140,0)</f>
        <v>0</v>
      </c>
      <c r="BI140" s="143">
        <f>IF(N140="nulová",J140,0)</f>
        <v>0</v>
      </c>
      <c r="BJ140" s="16" t="s">
        <v>84</v>
      </c>
      <c r="BK140" s="143">
        <f>ROUND(I140*H140,2)</f>
        <v>0</v>
      </c>
      <c r="BL140" s="16" t="s">
        <v>155</v>
      </c>
      <c r="BM140" s="142" t="s">
        <v>243</v>
      </c>
    </row>
    <row r="141" spans="2:65" s="1" customFormat="1" ht="38.4">
      <c r="B141" s="28"/>
      <c r="D141" s="144" t="s">
        <v>164</v>
      </c>
      <c r="F141" s="145" t="s">
        <v>244</v>
      </c>
      <c r="L141" s="28"/>
      <c r="M141" s="146"/>
      <c r="T141" s="51"/>
      <c r="AT141" s="16" t="s">
        <v>164</v>
      </c>
      <c r="AU141" s="16" t="s">
        <v>86</v>
      </c>
    </row>
    <row r="142" spans="2:65" s="13" customFormat="1">
      <c r="B142" s="155"/>
      <c r="D142" s="144" t="s">
        <v>237</v>
      </c>
      <c r="E142" s="156" t="s">
        <v>1</v>
      </c>
      <c r="F142" s="157" t="s">
        <v>194</v>
      </c>
      <c r="H142" s="158">
        <v>8</v>
      </c>
      <c r="L142" s="155"/>
      <c r="M142" s="159"/>
      <c r="T142" s="160"/>
      <c r="AT142" s="156" t="s">
        <v>237</v>
      </c>
      <c r="AU142" s="156" t="s">
        <v>86</v>
      </c>
      <c r="AV142" s="13" t="s">
        <v>86</v>
      </c>
      <c r="AW142" s="13" t="s">
        <v>33</v>
      </c>
      <c r="AX142" s="13" t="s">
        <v>77</v>
      </c>
      <c r="AY142" s="156" t="s">
        <v>156</v>
      </c>
    </row>
    <row r="143" spans="2:65" s="13" customFormat="1">
      <c r="B143" s="155"/>
      <c r="D143" s="144" t="s">
        <v>237</v>
      </c>
      <c r="E143" s="156" t="s">
        <v>1</v>
      </c>
      <c r="F143" s="157" t="s">
        <v>245</v>
      </c>
      <c r="H143" s="158">
        <v>52</v>
      </c>
      <c r="L143" s="155"/>
      <c r="M143" s="159"/>
      <c r="T143" s="160"/>
      <c r="AT143" s="156" t="s">
        <v>237</v>
      </c>
      <c r="AU143" s="156" t="s">
        <v>86</v>
      </c>
      <c r="AV143" s="13" t="s">
        <v>86</v>
      </c>
      <c r="AW143" s="13" t="s">
        <v>33</v>
      </c>
      <c r="AX143" s="13" t="s">
        <v>77</v>
      </c>
      <c r="AY143" s="156" t="s">
        <v>156</v>
      </c>
    </row>
    <row r="144" spans="2:65" s="14" customFormat="1">
      <c r="B144" s="161"/>
      <c r="D144" s="144" t="s">
        <v>237</v>
      </c>
      <c r="E144" s="162" t="s">
        <v>1</v>
      </c>
      <c r="F144" s="163" t="s">
        <v>240</v>
      </c>
      <c r="H144" s="164">
        <v>60</v>
      </c>
      <c r="L144" s="161"/>
      <c r="M144" s="165"/>
      <c r="T144" s="166"/>
      <c r="AT144" s="162" t="s">
        <v>237</v>
      </c>
      <c r="AU144" s="162" t="s">
        <v>86</v>
      </c>
      <c r="AV144" s="14" t="s">
        <v>155</v>
      </c>
      <c r="AW144" s="14" t="s">
        <v>33</v>
      </c>
      <c r="AX144" s="14" t="s">
        <v>84</v>
      </c>
      <c r="AY144" s="162" t="s">
        <v>156</v>
      </c>
    </row>
    <row r="145" spans="2:65" s="1" customFormat="1" ht="37.950000000000003" customHeight="1">
      <c r="B145" s="131"/>
      <c r="C145" s="132" t="s">
        <v>179</v>
      </c>
      <c r="D145" s="132" t="s">
        <v>159</v>
      </c>
      <c r="E145" s="133" t="s">
        <v>246</v>
      </c>
      <c r="F145" s="134" t="s">
        <v>247</v>
      </c>
      <c r="G145" s="135" t="s">
        <v>230</v>
      </c>
      <c r="H145" s="136">
        <v>154.88</v>
      </c>
      <c r="I145" s="137"/>
      <c r="J145" s="137">
        <f>ROUND(I145*H145,2)</f>
        <v>0</v>
      </c>
      <c r="K145" s="134" t="s">
        <v>225</v>
      </c>
      <c r="L145" s="28"/>
      <c r="M145" s="138" t="s">
        <v>1</v>
      </c>
      <c r="N145" s="139" t="s">
        <v>42</v>
      </c>
      <c r="O145" s="140">
        <v>4.5999999999999999E-2</v>
      </c>
      <c r="P145" s="140">
        <f>O145*H145</f>
        <v>7.1244799999999993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155</v>
      </c>
      <c r="AT145" s="142" t="s">
        <v>159</v>
      </c>
      <c r="AU145" s="142" t="s">
        <v>86</v>
      </c>
      <c r="AY145" s="16" t="s">
        <v>156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6" t="s">
        <v>84</v>
      </c>
      <c r="BK145" s="143">
        <f>ROUND(I145*H145,2)</f>
        <v>0</v>
      </c>
      <c r="BL145" s="16" t="s">
        <v>155</v>
      </c>
      <c r="BM145" s="142" t="s">
        <v>248</v>
      </c>
    </row>
    <row r="146" spans="2:65" s="1" customFormat="1" ht="38.4">
      <c r="B146" s="28"/>
      <c r="D146" s="144" t="s">
        <v>164</v>
      </c>
      <c r="F146" s="145" t="s">
        <v>249</v>
      </c>
      <c r="L146" s="28"/>
      <c r="M146" s="146"/>
      <c r="T146" s="51"/>
      <c r="AT146" s="16" t="s">
        <v>164</v>
      </c>
      <c r="AU146" s="16" t="s">
        <v>86</v>
      </c>
    </row>
    <row r="147" spans="2:65" s="13" customFormat="1">
      <c r="B147" s="155"/>
      <c r="D147" s="144" t="s">
        <v>237</v>
      </c>
      <c r="E147" s="156" t="s">
        <v>1</v>
      </c>
      <c r="F147" s="157" t="s">
        <v>250</v>
      </c>
      <c r="H147" s="158">
        <v>196</v>
      </c>
      <c r="L147" s="155"/>
      <c r="M147" s="159"/>
      <c r="T147" s="160"/>
      <c r="AT147" s="156" t="s">
        <v>237</v>
      </c>
      <c r="AU147" s="156" t="s">
        <v>86</v>
      </c>
      <c r="AV147" s="13" t="s">
        <v>86</v>
      </c>
      <c r="AW147" s="13" t="s">
        <v>33</v>
      </c>
      <c r="AX147" s="13" t="s">
        <v>77</v>
      </c>
      <c r="AY147" s="156" t="s">
        <v>156</v>
      </c>
    </row>
    <row r="148" spans="2:65" s="13" customFormat="1">
      <c r="B148" s="155"/>
      <c r="D148" s="144" t="s">
        <v>237</v>
      </c>
      <c r="E148" s="156" t="s">
        <v>1</v>
      </c>
      <c r="F148" s="157" t="s">
        <v>251</v>
      </c>
      <c r="H148" s="158">
        <v>18.88</v>
      </c>
      <c r="L148" s="155"/>
      <c r="M148" s="159"/>
      <c r="T148" s="160"/>
      <c r="AT148" s="156" t="s">
        <v>237</v>
      </c>
      <c r="AU148" s="156" t="s">
        <v>86</v>
      </c>
      <c r="AV148" s="13" t="s">
        <v>86</v>
      </c>
      <c r="AW148" s="13" t="s">
        <v>33</v>
      </c>
      <c r="AX148" s="13" t="s">
        <v>77</v>
      </c>
      <c r="AY148" s="156" t="s">
        <v>156</v>
      </c>
    </row>
    <row r="149" spans="2:65" s="13" customFormat="1">
      <c r="B149" s="155"/>
      <c r="D149" s="144" t="s">
        <v>237</v>
      </c>
      <c r="E149" s="156" t="s">
        <v>1</v>
      </c>
      <c r="F149" s="157" t="s">
        <v>252</v>
      </c>
      <c r="H149" s="158">
        <v>-8</v>
      </c>
      <c r="L149" s="155"/>
      <c r="M149" s="159"/>
      <c r="T149" s="160"/>
      <c r="AT149" s="156" t="s">
        <v>237</v>
      </c>
      <c r="AU149" s="156" t="s">
        <v>86</v>
      </c>
      <c r="AV149" s="13" t="s">
        <v>86</v>
      </c>
      <c r="AW149" s="13" t="s">
        <v>33</v>
      </c>
      <c r="AX149" s="13" t="s">
        <v>77</v>
      </c>
      <c r="AY149" s="156" t="s">
        <v>156</v>
      </c>
    </row>
    <row r="150" spans="2:65" s="13" customFormat="1">
      <c r="B150" s="155"/>
      <c r="D150" s="144" t="s">
        <v>237</v>
      </c>
      <c r="E150" s="156" t="s">
        <v>1</v>
      </c>
      <c r="F150" s="157" t="s">
        <v>253</v>
      </c>
      <c r="H150" s="158">
        <v>-52</v>
      </c>
      <c r="L150" s="155"/>
      <c r="M150" s="159"/>
      <c r="T150" s="160"/>
      <c r="AT150" s="156" t="s">
        <v>237</v>
      </c>
      <c r="AU150" s="156" t="s">
        <v>86</v>
      </c>
      <c r="AV150" s="13" t="s">
        <v>86</v>
      </c>
      <c r="AW150" s="13" t="s">
        <v>33</v>
      </c>
      <c r="AX150" s="13" t="s">
        <v>77</v>
      </c>
      <c r="AY150" s="156" t="s">
        <v>156</v>
      </c>
    </row>
    <row r="151" spans="2:65" s="14" customFormat="1">
      <c r="B151" s="161"/>
      <c r="D151" s="144" t="s">
        <v>237</v>
      </c>
      <c r="E151" s="162" t="s">
        <v>1</v>
      </c>
      <c r="F151" s="163" t="s">
        <v>240</v>
      </c>
      <c r="H151" s="164">
        <v>154.88</v>
      </c>
      <c r="L151" s="161"/>
      <c r="M151" s="165"/>
      <c r="T151" s="166"/>
      <c r="AT151" s="162" t="s">
        <v>237</v>
      </c>
      <c r="AU151" s="162" t="s">
        <v>86</v>
      </c>
      <c r="AV151" s="14" t="s">
        <v>155</v>
      </c>
      <c r="AW151" s="14" t="s">
        <v>33</v>
      </c>
      <c r="AX151" s="14" t="s">
        <v>84</v>
      </c>
      <c r="AY151" s="162" t="s">
        <v>156</v>
      </c>
    </row>
    <row r="152" spans="2:65" s="1" customFormat="1" ht="24.15" customHeight="1">
      <c r="B152" s="131"/>
      <c r="C152" s="132" t="s">
        <v>184</v>
      </c>
      <c r="D152" s="132" t="s">
        <v>159</v>
      </c>
      <c r="E152" s="133" t="s">
        <v>254</v>
      </c>
      <c r="F152" s="134" t="s">
        <v>255</v>
      </c>
      <c r="G152" s="135" t="s">
        <v>230</v>
      </c>
      <c r="H152" s="136">
        <v>206.88</v>
      </c>
      <c r="I152" s="137"/>
      <c r="J152" s="137">
        <f>ROUND(I152*H152,2)</f>
        <v>0</v>
      </c>
      <c r="K152" s="134" t="s">
        <v>225</v>
      </c>
      <c r="L152" s="28"/>
      <c r="M152" s="138" t="s">
        <v>1</v>
      </c>
      <c r="N152" s="139" t="s">
        <v>42</v>
      </c>
      <c r="O152" s="140">
        <v>0.14599999999999999</v>
      </c>
      <c r="P152" s="140">
        <f>O152*H152</f>
        <v>30.204479999999997</v>
      </c>
      <c r="Q152" s="140">
        <v>0</v>
      </c>
      <c r="R152" s="140">
        <f>Q152*H152</f>
        <v>0</v>
      </c>
      <c r="S152" s="140">
        <v>0</v>
      </c>
      <c r="T152" s="141">
        <f>S152*H152</f>
        <v>0</v>
      </c>
      <c r="AR152" s="142" t="s">
        <v>155</v>
      </c>
      <c r="AT152" s="142" t="s">
        <v>159</v>
      </c>
      <c r="AU152" s="142" t="s">
        <v>86</v>
      </c>
      <c r="AY152" s="16" t="s">
        <v>156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6" t="s">
        <v>84</v>
      </c>
      <c r="BK152" s="143">
        <f>ROUND(I152*H152,2)</f>
        <v>0</v>
      </c>
      <c r="BL152" s="16" t="s">
        <v>155</v>
      </c>
      <c r="BM152" s="142" t="s">
        <v>256</v>
      </c>
    </row>
    <row r="153" spans="2:65" s="1" customFormat="1" ht="28.8">
      <c r="B153" s="28"/>
      <c r="D153" s="144" t="s">
        <v>164</v>
      </c>
      <c r="F153" s="145" t="s">
        <v>257</v>
      </c>
      <c r="L153" s="28"/>
      <c r="M153" s="146"/>
      <c r="T153" s="51"/>
      <c r="AT153" s="16" t="s">
        <v>164</v>
      </c>
      <c r="AU153" s="16" t="s">
        <v>86</v>
      </c>
    </row>
    <row r="154" spans="2:65" s="13" customFormat="1">
      <c r="B154" s="155"/>
      <c r="D154" s="144" t="s">
        <v>237</v>
      </c>
      <c r="E154" s="156" t="s">
        <v>1</v>
      </c>
      <c r="F154" s="157" t="s">
        <v>258</v>
      </c>
      <c r="H154" s="158">
        <v>136</v>
      </c>
      <c r="L154" s="155"/>
      <c r="M154" s="159"/>
      <c r="T154" s="160"/>
      <c r="AT154" s="156" t="s">
        <v>237</v>
      </c>
      <c r="AU154" s="156" t="s">
        <v>86</v>
      </c>
      <c r="AV154" s="13" t="s">
        <v>86</v>
      </c>
      <c r="AW154" s="13" t="s">
        <v>33</v>
      </c>
      <c r="AX154" s="13" t="s">
        <v>77</v>
      </c>
      <c r="AY154" s="156" t="s">
        <v>156</v>
      </c>
    </row>
    <row r="155" spans="2:65" s="13" customFormat="1">
      <c r="B155" s="155"/>
      <c r="D155" s="144" t="s">
        <v>237</v>
      </c>
      <c r="E155" s="156" t="s">
        <v>1</v>
      </c>
      <c r="F155" s="157" t="s">
        <v>245</v>
      </c>
      <c r="H155" s="158">
        <v>52</v>
      </c>
      <c r="L155" s="155"/>
      <c r="M155" s="159"/>
      <c r="T155" s="160"/>
      <c r="AT155" s="156" t="s">
        <v>237</v>
      </c>
      <c r="AU155" s="156" t="s">
        <v>86</v>
      </c>
      <c r="AV155" s="13" t="s">
        <v>86</v>
      </c>
      <c r="AW155" s="13" t="s">
        <v>33</v>
      </c>
      <c r="AX155" s="13" t="s">
        <v>77</v>
      </c>
      <c r="AY155" s="156" t="s">
        <v>156</v>
      </c>
    </row>
    <row r="156" spans="2:65" s="13" customFormat="1">
      <c r="B156" s="155"/>
      <c r="D156" s="144" t="s">
        <v>237</v>
      </c>
      <c r="E156" s="156" t="s">
        <v>1</v>
      </c>
      <c r="F156" s="157" t="s">
        <v>251</v>
      </c>
      <c r="H156" s="158">
        <v>18.88</v>
      </c>
      <c r="L156" s="155"/>
      <c r="M156" s="159"/>
      <c r="T156" s="160"/>
      <c r="AT156" s="156" t="s">
        <v>237</v>
      </c>
      <c r="AU156" s="156" t="s">
        <v>86</v>
      </c>
      <c r="AV156" s="13" t="s">
        <v>86</v>
      </c>
      <c r="AW156" s="13" t="s">
        <v>33</v>
      </c>
      <c r="AX156" s="13" t="s">
        <v>77</v>
      </c>
      <c r="AY156" s="156" t="s">
        <v>156</v>
      </c>
    </row>
    <row r="157" spans="2:65" s="14" customFormat="1">
      <c r="B157" s="161"/>
      <c r="D157" s="144" t="s">
        <v>237</v>
      </c>
      <c r="E157" s="162" t="s">
        <v>1</v>
      </c>
      <c r="F157" s="163" t="s">
        <v>240</v>
      </c>
      <c r="H157" s="164">
        <v>206.88</v>
      </c>
      <c r="L157" s="161"/>
      <c r="M157" s="165"/>
      <c r="T157" s="166"/>
      <c r="AT157" s="162" t="s">
        <v>237</v>
      </c>
      <c r="AU157" s="162" t="s">
        <v>86</v>
      </c>
      <c r="AV157" s="14" t="s">
        <v>155</v>
      </c>
      <c r="AW157" s="14" t="s">
        <v>33</v>
      </c>
      <c r="AX157" s="14" t="s">
        <v>84</v>
      </c>
      <c r="AY157" s="162" t="s">
        <v>156</v>
      </c>
    </row>
    <row r="158" spans="2:65" s="1" customFormat="1" ht="24.15" customHeight="1">
      <c r="B158" s="131"/>
      <c r="C158" s="132" t="s">
        <v>189</v>
      </c>
      <c r="D158" s="132" t="s">
        <v>159</v>
      </c>
      <c r="E158" s="133" t="s">
        <v>259</v>
      </c>
      <c r="F158" s="134" t="s">
        <v>260</v>
      </c>
      <c r="G158" s="135" t="s">
        <v>230</v>
      </c>
      <c r="H158" s="136">
        <v>8</v>
      </c>
      <c r="I158" s="137"/>
      <c r="J158" s="137">
        <f>ROUND(I158*H158,2)</f>
        <v>0</v>
      </c>
      <c r="K158" s="134" t="s">
        <v>225</v>
      </c>
      <c r="L158" s="28"/>
      <c r="M158" s="138" t="s">
        <v>1</v>
      </c>
      <c r="N158" s="139" t="s">
        <v>42</v>
      </c>
      <c r="O158" s="140">
        <v>0.94299999999999995</v>
      </c>
      <c r="P158" s="140">
        <f>O158*H158</f>
        <v>7.5439999999999996</v>
      </c>
      <c r="Q158" s="140">
        <v>0</v>
      </c>
      <c r="R158" s="140">
        <f>Q158*H158</f>
        <v>0</v>
      </c>
      <c r="S158" s="140">
        <v>0</v>
      </c>
      <c r="T158" s="141">
        <f>S158*H158</f>
        <v>0</v>
      </c>
      <c r="AR158" s="142" t="s">
        <v>155</v>
      </c>
      <c r="AT158" s="142" t="s">
        <v>159</v>
      </c>
      <c r="AU158" s="142" t="s">
        <v>86</v>
      </c>
      <c r="AY158" s="16" t="s">
        <v>156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6" t="s">
        <v>84</v>
      </c>
      <c r="BK158" s="143">
        <f>ROUND(I158*H158,2)</f>
        <v>0</v>
      </c>
      <c r="BL158" s="16" t="s">
        <v>155</v>
      </c>
      <c r="BM158" s="142" t="s">
        <v>261</v>
      </c>
    </row>
    <row r="159" spans="2:65" s="1" customFormat="1" ht="48">
      <c r="B159" s="28"/>
      <c r="D159" s="144" t="s">
        <v>164</v>
      </c>
      <c r="F159" s="145" t="s">
        <v>262</v>
      </c>
      <c r="L159" s="28"/>
      <c r="M159" s="146"/>
      <c r="T159" s="51"/>
      <c r="AT159" s="16" t="s">
        <v>164</v>
      </c>
      <c r="AU159" s="16" t="s">
        <v>86</v>
      </c>
    </row>
    <row r="160" spans="2:65" s="1" customFormat="1" ht="24.15" customHeight="1">
      <c r="B160" s="131"/>
      <c r="C160" s="132" t="s">
        <v>194</v>
      </c>
      <c r="D160" s="132" t="s">
        <v>159</v>
      </c>
      <c r="E160" s="133" t="s">
        <v>263</v>
      </c>
      <c r="F160" s="134" t="s">
        <v>264</v>
      </c>
      <c r="G160" s="135" t="s">
        <v>224</v>
      </c>
      <c r="H160" s="136">
        <v>702.9</v>
      </c>
      <c r="I160" s="137"/>
      <c r="J160" s="137">
        <f>ROUND(I160*H160,2)</f>
        <v>0</v>
      </c>
      <c r="K160" s="134" t="s">
        <v>225</v>
      </c>
      <c r="L160" s="28"/>
      <c r="M160" s="138" t="s">
        <v>1</v>
      </c>
      <c r="N160" s="139" t="s">
        <v>42</v>
      </c>
      <c r="O160" s="140">
        <v>2.5000000000000001E-2</v>
      </c>
      <c r="P160" s="140">
        <f>O160*H160</f>
        <v>17.572500000000002</v>
      </c>
      <c r="Q160" s="140">
        <v>0</v>
      </c>
      <c r="R160" s="140">
        <f>Q160*H160</f>
        <v>0</v>
      </c>
      <c r="S160" s="140">
        <v>0</v>
      </c>
      <c r="T160" s="141">
        <f>S160*H160</f>
        <v>0</v>
      </c>
      <c r="AR160" s="142" t="s">
        <v>155</v>
      </c>
      <c r="AT160" s="142" t="s">
        <v>159</v>
      </c>
      <c r="AU160" s="142" t="s">
        <v>86</v>
      </c>
      <c r="AY160" s="16" t="s">
        <v>156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6" t="s">
        <v>84</v>
      </c>
      <c r="BK160" s="143">
        <f>ROUND(I160*H160,2)</f>
        <v>0</v>
      </c>
      <c r="BL160" s="16" t="s">
        <v>155</v>
      </c>
      <c r="BM160" s="142" t="s">
        <v>265</v>
      </c>
    </row>
    <row r="161" spans="2:65" s="1" customFormat="1" ht="19.2">
      <c r="B161" s="28"/>
      <c r="D161" s="144" t="s">
        <v>164</v>
      </c>
      <c r="F161" s="145" t="s">
        <v>266</v>
      </c>
      <c r="L161" s="28"/>
      <c r="M161" s="146"/>
      <c r="T161" s="51"/>
      <c r="AT161" s="16" t="s">
        <v>164</v>
      </c>
      <c r="AU161" s="16" t="s">
        <v>86</v>
      </c>
    </row>
    <row r="162" spans="2:65" s="13" customFormat="1">
      <c r="B162" s="155"/>
      <c r="D162" s="144" t="s">
        <v>237</v>
      </c>
      <c r="E162" s="156" t="s">
        <v>1</v>
      </c>
      <c r="F162" s="157" t="s">
        <v>267</v>
      </c>
      <c r="H162" s="158">
        <v>702.9</v>
      </c>
      <c r="L162" s="155"/>
      <c r="M162" s="159"/>
      <c r="T162" s="160"/>
      <c r="AT162" s="156" t="s">
        <v>237</v>
      </c>
      <c r="AU162" s="156" t="s">
        <v>86</v>
      </c>
      <c r="AV162" s="13" t="s">
        <v>86</v>
      </c>
      <c r="AW162" s="13" t="s">
        <v>33</v>
      </c>
      <c r="AX162" s="13" t="s">
        <v>77</v>
      </c>
      <c r="AY162" s="156" t="s">
        <v>156</v>
      </c>
    </row>
    <row r="163" spans="2:65" s="14" customFormat="1">
      <c r="B163" s="161"/>
      <c r="D163" s="144" t="s">
        <v>237</v>
      </c>
      <c r="E163" s="162" t="s">
        <v>1</v>
      </c>
      <c r="F163" s="163" t="s">
        <v>240</v>
      </c>
      <c r="H163" s="164">
        <v>702.9</v>
      </c>
      <c r="L163" s="161"/>
      <c r="M163" s="165"/>
      <c r="T163" s="166"/>
      <c r="AT163" s="162" t="s">
        <v>237</v>
      </c>
      <c r="AU163" s="162" t="s">
        <v>86</v>
      </c>
      <c r="AV163" s="14" t="s">
        <v>155</v>
      </c>
      <c r="AW163" s="14" t="s">
        <v>33</v>
      </c>
      <c r="AX163" s="14" t="s">
        <v>84</v>
      </c>
      <c r="AY163" s="162" t="s">
        <v>156</v>
      </c>
    </row>
    <row r="164" spans="2:65" s="11" customFormat="1" ht="22.95" customHeight="1">
      <c r="B164" s="120"/>
      <c r="D164" s="121" t="s">
        <v>76</v>
      </c>
      <c r="E164" s="129" t="s">
        <v>86</v>
      </c>
      <c r="F164" s="129" t="s">
        <v>268</v>
      </c>
      <c r="J164" s="130">
        <f>BK164</f>
        <v>0</v>
      </c>
      <c r="L164" s="120"/>
      <c r="M164" s="124"/>
      <c r="P164" s="125">
        <f>SUM(P165:P174)</f>
        <v>70.445999999999998</v>
      </c>
      <c r="R164" s="125">
        <f>SUM(R165:R174)</f>
        <v>32.445044000000003</v>
      </c>
      <c r="T164" s="126">
        <f>SUM(T165:T174)</f>
        <v>0</v>
      </c>
      <c r="AR164" s="121" t="s">
        <v>84</v>
      </c>
      <c r="AT164" s="127" t="s">
        <v>76</v>
      </c>
      <c r="AU164" s="127" t="s">
        <v>84</v>
      </c>
      <c r="AY164" s="121" t="s">
        <v>156</v>
      </c>
      <c r="BK164" s="128">
        <f>SUM(BK165:BK174)</f>
        <v>0</v>
      </c>
    </row>
    <row r="165" spans="2:65" s="1" customFormat="1" ht="24.15" customHeight="1">
      <c r="B165" s="131"/>
      <c r="C165" s="132" t="s">
        <v>199</v>
      </c>
      <c r="D165" s="132" t="s">
        <v>159</v>
      </c>
      <c r="E165" s="133" t="s">
        <v>269</v>
      </c>
      <c r="F165" s="134" t="s">
        <v>270</v>
      </c>
      <c r="G165" s="135" t="s">
        <v>224</v>
      </c>
      <c r="H165" s="136">
        <v>188.8</v>
      </c>
      <c r="I165" s="137"/>
      <c r="J165" s="137">
        <f>ROUND(I165*H165,2)</f>
        <v>0</v>
      </c>
      <c r="K165" s="134" t="s">
        <v>225</v>
      </c>
      <c r="L165" s="28"/>
      <c r="M165" s="138" t="s">
        <v>1</v>
      </c>
      <c r="N165" s="139" t="s">
        <v>42</v>
      </c>
      <c r="O165" s="140">
        <v>7.4999999999999997E-2</v>
      </c>
      <c r="P165" s="140">
        <f>O165*H165</f>
        <v>14.16</v>
      </c>
      <c r="Q165" s="140">
        <v>1.7000000000000001E-4</v>
      </c>
      <c r="R165" s="140">
        <f>Q165*H165</f>
        <v>3.2096000000000006E-2</v>
      </c>
      <c r="S165" s="140">
        <v>0</v>
      </c>
      <c r="T165" s="141">
        <f>S165*H165</f>
        <v>0</v>
      </c>
      <c r="AR165" s="142" t="s">
        <v>155</v>
      </c>
      <c r="AT165" s="142" t="s">
        <v>159</v>
      </c>
      <c r="AU165" s="142" t="s">
        <v>86</v>
      </c>
      <c r="AY165" s="16" t="s">
        <v>156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6" t="s">
        <v>84</v>
      </c>
      <c r="BK165" s="143">
        <f>ROUND(I165*H165,2)</f>
        <v>0</v>
      </c>
      <c r="BL165" s="16" t="s">
        <v>155</v>
      </c>
      <c r="BM165" s="142" t="s">
        <v>271</v>
      </c>
    </row>
    <row r="166" spans="2:65" s="1" customFormat="1" ht="28.8">
      <c r="B166" s="28"/>
      <c r="D166" s="144" t="s">
        <v>164</v>
      </c>
      <c r="F166" s="145" t="s">
        <v>272</v>
      </c>
      <c r="L166" s="28"/>
      <c r="M166" s="146"/>
      <c r="T166" s="51"/>
      <c r="AT166" s="16" t="s">
        <v>164</v>
      </c>
      <c r="AU166" s="16" t="s">
        <v>86</v>
      </c>
    </row>
    <row r="167" spans="2:65" s="13" customFormat="1">
      <c r="B167" s="155"/>
      <c r="D167" s="144" t="s">
        <v>237</v>
      </c>
      <c r="E167" s="156" t="s">
        <v>1</v>
      </c>
      <c r="F167" s="157" t="s">
        <v>273</v>
      </c>
      <c r="H167" s="158">
        <v>188.8</v>
      </c>
      <c r="L167" s="155"/>
      <c r="M167" s="159"/>
      <c r="T167" s="160"/>
      <c r="AT167" s="156" t="s">
        <v>237</v>
      </c>
      <c r="AU167" s="156" t="s">
        <v>86</v>
      </c>
      <c r="AV167" s="13" t="s">
        <v>86</v>
      </c>
      <c r="AW167" s="13" t="s">
        <v>33</v>
      </c>
      <c r="AX167" s="13" t="s">
        <v>77</v>
      </c>
      <c r="AY167" s="156" t="s">
        <v>156</v>
      </c>
    </row>
    <row r="168" spans="2:65" s="14" customFormat="1">
      <c r="B168" s="161"/>
      <c r="D168" s="144" t="s">
        <v>237</v>
      </c>
      <c r="E168" s="162" t="s">
        <v>1</v>
      </c>
      <c r="F168" s="163" t="s">
        <v>240</v>
      </c>
      <c r="H168" s="164">
        <v>188.8</v>
      </c>
      <c r="L168" s="161"/>
      <c r="M168" s="165"/>
      <c r="T168" s="166"/>
      <c r="AT168" s="162" t="s">
        <v>237</v>
      </c>
      <c r="AU168" s="162" t="s">
        <v>86</v>
      </c>
      <c r="AV168" s="14" t="s">
        <v>155</v>
      </c>
      <c r="AW168" s="14" t="s">
        <v>33</v>
      </c>
      <c r="AX168" s="14" t="s">
        <v>84</v>
      </c>
      <c r="AY168" s="162" t="s">
        <v>156</v>
      </c>
    </row>
    <row r="169" spans="2:65" s="1" customFormat="1" ht="24.15" customHeight="1">
      <c r="B169" s="131"/>
      <c r="C169" s="167" t="s">
        <v>204</v>
      </c>
      <c r="D169" s="167" t="s">
        <v>274</v>
      </c>
      <c r="E169" s="168" t="s">
        <v>275</v>
      </c>
      <c r="F169" s="169" t="s">
        <v>276</v>
      </c>
      <c r="G169" s="170" t="s">
        <v>224</v>
      </c>
      <c r="H169" s="171">
        <v>226.56</v>
      </c>
      <c r="I169" s="172"/>
      <c r="J169" s="172">
        <f>ROUND(I169*H169,2)</f>
        <v>0</v>
      </c>
      <c r="K169" s="169" t="s">
        <v>225</v>
      </c>
      <c r="L169" s="173"/>
      <c r="M169" s="174" t="s">
        <v>1</v>
      </c>
      <c r="N169" s="175" t="s">
        <v>42</v>
      </c>
      <c r="O169" s="140">
        <v>0</v>
      </c>
      <c r="P169" s="140">
        <f>O169*H169</f>
        <v>0</v>
      </c>
      <c r="Q169" s="140">
        <v>2.9999999999999997E-4</v>
      </c>
      <c r="R169" s="140">
        <f>Q169*H169</f>
        <v>6.7968000000000001E-2</v>
      </c>
      <c r="S169" s="140">
        <v>0</v>
      </c>
      <c r="T169" s="141">
        <f>S169*H169</f>
        <v>0</v>
      </c>
      <c r="AR169" s="142" t="s">
        <v>194</v>
      </c>
      <c r="AT169" s="142" t="s">
        <v>274</v>
      </c>
      <c r="AU169" s="142" t="s">
        <v>86</v>
      </c>
      <c r="AY169" s="16" t="s">
        <v>156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6" t="s">
        <v>84</v>
      </c>
      <c r="BK169" s="143">
        <f>ROUND(I169*H169,2)</f>
        <v>0</v>
      </c>
      <c r="BL169" s="16" t="s">
        <v>155</v>
      </c>
      <c r="BM169" s="142" t="s">
        <v>277</v>
      </c>
    </row>
    <row r="170" spans="2:65" s="1" customFormat="1" ht="19.2">
      <c r="B170" s="28"/>
      <c r="D170" s="144" t="s">
        <v>164</v>
      </c>
      <c r="F170" s="145" t="s">
        <v>276</v>
      </c>
      <c r="L170" s="28"/>
      <c r="M170" s="146"/>
      <c r="T170" s="51"/>
      <c r="AT170" s="16" t="s">
        <v>164</v>
      </c>
      <c r="AU170" s="16" t="s">
        <v>86</v>
      </c>
    </row>
    <row r="171" spans="2:65" s="13" customFormat="1">
      <c r="B171" s="155"/>
      <c r="D171" s="144" t="s">
        <v>237</v>
      </c>
      <c r="E171" s="156" t="s">
        <v>1</v>
      </c>
      <c r="F171" s="157" t="s">
        <v>278</v>
      </c>
      <c r="H171" s="158">
        <v>226.56</v>
      </c>
      <c r="L171" s="155"/>
      <c r="M171" s="159"/>
      <c r="T171" s="160"/>
      <c r="AT171" s="156" t="s">
        <v>237</v>
      </c>
      <c r="AU171" s="156" t="s">
        <v>86</v>
      </c>
      <c r="AV171" s="13" t="s">
        <v>86</v>
      </c>
      <c r="AW171" s="13" t="s">
        <v>33</v>
      </c>
      <c r="AX171" s="13" t="s">
        <v>77</v>
      </c>
      <c r="AY171" s="156" t="s">
        <v>156</v>
      </c>
    </row>
    <row r="172" spans="2:65" s="14" customFormat="1">
      <c r="B172" s="161"/>
      <c r="D172" s="144" t="s">
        <v>237</v>
      </c>
      <c r="E172" s="162" t="s">
        <v>1</v>
      </c>
      <c r="F172" s="163" t="s">
        <v>240</v>
      </c>
      <c r="H172" s="164">
        <v>226.56</v>
      </c>
      <c r="L172" s="161"/>
      <c r="M172" s="165"/>
      <c r="T172" s="166"/>
      <c r="AT172" s="162" t="s">
        <v>237</v>
      </c>
      <c r="AU172" s="162" t="s">
        <v>86</v>
      </c>
      <c r="AV172" s="14" t="s">
        <v>155</v>
      </c>
      <c r="AW172" s="14" t="s">
        <v>33</v>
      </c>
      <c r="AX172" s="14" t="s">
        <v>84</v>
      </c>
      <c r="AY172" s="162" t="s">
        <v>156</v>
      </c>
    </row>
    <row r="173" spans="2:65" s="1" customFormat="1" ht="37.950000000000003" customHeight="1">
      <c r="B173" s="131"/>
      <c r="C173" s="132" t="s">
        <v>205</v>
      </c>
      <c r="D173" s="132" t="s">
        <v>159</v>
      </c>
      <c r="E173" s="133" t="s">
        <v>279</v>
      </c>
      <c r="F173" s="134" t="s">
        <v>280</v>
      </c>
      <c r="G173" s="135" t="s">
        <v>281</v>
      </c>
      <c r="H173" s="136">
        <v>118</v>
      </c>
      <c r="I173" s="137"/>
      <c r="J173" s="137">
        <f>ROUND(I173*H173,2)</f>
        <v>0</v>
      </c>
      <c r="K173" s="134" t="s">
        <v>225</v>
      </c>
      <c r="L173" s="28"/>
      <c r="M173" s="138" t="s">
        <v>1</v>
      </c>
      <c r="N173" s="139" t="s">
        <v>42</v>
      </c>
      <c r="O173" s="140">
        <v>0.47699999999999998</v>
      </c>
      <c r="P173" s="140">
        <f>O173*H173</f>
        <v>56.285999999999994</v>
      </c>
      <c r="Q173" s="140">
        <v>0.27411000000000002</v>
      </c>
      <c r="R173" s="140">
        <f>Q173*H173</f>
        <v>32.34498</v>
      </c>
      <c r="S173" s="140">
        <v>0</v>
      </c>
      <c r="T173" s="141">
        <f>S173*H173</f>
        <v>0</v>
      </c>
      <c r="AR173" s="142" t="s">
        <v>155</v>
      </c>
      <c r="AT173" s="142" t="s">
        <v>159</v>
      </c>
      <c r="AU173" s="142" t="s">
        <v>86</v>
      </c>
      <c r="AY173" s="16" t="s">
        <v>156</v>
      </c>
      <c r="BE173" s="143">
        <f>IF(N173="základní",J173,0)</f>
        <v>0</v>
      </c>
      <c r="BF173" s="143">
        <f>IF(N173="snížená",J173,0)</f>
        <v>0</v>
      </c>
      <c r="BG173" s="143">
        <f>IF(N173="zákl. přenesená",J173,0)</f>
        <v>0</v>
      </c>
      <c r="BH173" s="143">
        <f>IF(N173="sníž. přenesená",J173,0)</f>
        <v>0</v>
      </c>
      <c r="BI173" s="143">
        <f>IF(N173="nulová",J173,0)</f>
        <v>0</v>
      </c>
      <c r="BJ173" s="16" t="s">
        <v>84</v>
      </c>
      <c r="BK173" s="143">
        <f>ROUND(I173*H173,2)</f>
        <v>0</v>
      </c>
      <c r="BL173" s="16" t="s">
        <v>155</v>
      </c>
      <c r="BM173" s="142" t="s">
        <v>282</v>
      </c>
    </row>
    <row r="174" spans="2:65" s="1" customFormat="1" ht="38.4">
      <c r="B174" s="28"/>
      <c r="D174" s="144" t="s">
        <v>164</v>
      </c>
      <c r="F174" s="145" t="s">
        <v>283</v>
      </c>
      <c r="L174" s="28"/>
      <c r="M174" s="146"/>
      <c r="T174" s="51"/>
      <c r="AT174" s="16" t="s">
        <v>164</v>
      </c>
      <c r="AU174" s="16" t="s">
        <v>86</v>
      </c>
    </row>
    <row r="175" spans="2:65" s="11" customFormat="1" ht="22.95" customHeight="1">
      <c r="B175" s="120"/>
      <c r="D175" s="121" t="s">
        <v>76</v>
      </c>
      <c r="E175" s="129" t="s">
        <v>179</v>
      </c>
      <c r="F175" s="129" t="s">
        <v>284</v>
      </c>
      <c r="J175" s="130">
        <f>BK175</f>
        <v>0</v>
      </c>
      <c r="L175" s="120"/>
      <c r="M175" s="124"/>
      <c r="P175" s="125">
        <f>SUM(P176:P179)</f>
        <v>18.275399999999998</v>
      </c>
      <c r="R175" s="125">
        <f>SUM(R176:R179)</f>
        <v>242.50049999999996</v>
      </c>
      <c r="T175" s="126">
        <f>SUM(T176:T179)</f>
        <v>0</v>
      </c>
      <c r="AR175" s="121" t="s">
        <v>84</v>
      </c>
      <c r="AT175" s="127" t="s">
        <v>76</v>
      </c>
      <c r="AU175" s="127" t="s">
        <v>84</v>
      </c>
      <c r="AY175" s="121" t="s">
        <v>156</v>
      </c>
      <c r="BK175" s="128">
        <f>SUM(BK176:BK179)</f>
        <v>0</v>
      </c>
    </row>
    <row r="176" spans="2:65" s="1" customFormat="1" ht="24.15" customHeight="1">
      <c r="B176" s="131"/>
      <c r="C176" s="132" t="s">
        <v>206</v>
      </c>
      <c r="D176" s="132" t="s">
        <v>159</v>
      </c>
      <c r="E176" s="133" t="s">
        <v>285</v>
      </c>
      <c r="F176" s="134" t="s">
        <v>286</v>
      </c>
      <c r="G176" s="135" t="s">
        <v>224</v>
      </c>
      <c r="H176" s="136">
        <v>702.9</v>
      </c>
      <c r="I176" s="137"/>
      <c r="J176" s="137">
        <f>ROUND(I176*H176,2)</f>
        <v>0</v>
      </c>
      <c r="K176" s="134" t="s">
        <v>225</v>
      </c>
      <c r="L176" s="28"/>
      <c r="M176" s="138" t="s">
        <v>1</v>
      </c>
      <c r="N176" s="139" t="s">
        <v>42</v>
      </c>
      <c r="O176" s="140">
        <v>2.5999999999999999E-2</v>
      </c>
      <c r="P176" s="140">
        <f>O176*H176</f>
        <v>18.275399999999998</v>
      </c>
      <c r="Q176" s="140">
        <v>0.34499999999999997</v>
      </c>
      <c r="R176" s="140">
        <f>Q176*H176</f>
        <v>242.50049999999996</v>
      </c>
      <c r="S176" s="140">
        <v>0</v>
      </c>
      <c r="T176" s="141">
        <f>S176*H176</f>
        <v>0</v>
      </c>
      <c r="AR176" s="142" t="s">
        <v>155</v>
      </c>
      <c r="AT176" s="142" t="s">
        <v>159</v>
      </c>
      <c r="AU176" s="142" t="s">
        <v>86</v>
      </c>
      <c r="AY176" s="16" t="s">
        <v>156</v>
      </c>
      <c r="BE176" s="143">
        <f>IF(N176="základní",J176,0)</f>
        <v>0</v>
      </c>
      <c r="BF176" s="143">
        <f>IF(N176="snížená",J176,0)</f>
        <v>0</v>
      </c>
      <c r="BG176" s="143">
        <f>IF(N176="zákl. přenesená",J176,0)</f>
        <v>0</v>
      </c>
      <c r="BH176" s="143">
        <f>IF(N176="sníž. přenesená",J176,0)</f>
        <v>0</v>
      </c>
      <c r="BI176" s="143">
        <f>IF(N176="nulová",J176,0)</f>
        <v>0</v>
      </c>
      <c r="BJ176" s="16" t="s">
        <v>84</v>
      </c>
      <c r="BK176" s="143">
        <f>ROUND(I176*H176,2)</f>
        <v>0</v>
      </c>
      <c r="BL176" s="16" t="s">
        <v>155</v>
      </c>
      <c r="BM176" s="142" t="s">
        <v>287</v>
      </c>
    </row>
    <row r="177" spans="2:65" s="1" customFormat="1" ht="19.2">
      <c r="B177" s="28"/>
      <c r="D177" s="144" t="s">
        <v>164</v>
      </c>
      <c r="F177" s="145" t="s">
        <v>288</v>
      </c>
      <c r="L177" s="28"/>
      <c r="M177" s="146"/>
      <c r="T177" s="51"/>
      <c r="AT177" s="16" t="s">
        <v>164</v>
      </c>
      <c r="AU177" s="16" t="s">
        <v>86</v>
      </c>
    </row>
    <row r="178" spans="2:65" s="13" customFormat="1">
      <c r="B178" s="155"/>
      <c r="D178" s="144" t="s">
        <v>237</v>
      </c>
      <c r="E178" s="156" t="s">
        <v>1</v>
      </c>
      <c r="F178" s="157" t="s">
        <v>267</v>
      </c>
      <c r="H178" s="158">
        <v>702.9</v>
      </c>
      <c r="L178" s="155"/>
      <c r="M178" s="159"/>
      <c r="T178" s="160"/>
      <c r="AT178" s="156" t="s">
        <v>237</v>
      </c>
      <c r="AU178" s="156" t="s">
        <v>86</v>
      </c>
      <c r="AV178" s="13" t="s">
        <v>86</v>
      </c>
      <c r="AW178" s="13" t="s">
        <v>33</v>
      </c>
      <c r="AX178" s="13" t="s">
        <v>77</v>
      </c>
      <c r="AY178" s="156" t="s">
        <v>156</v>
      </c>
    </row>
    <row r="179" spans="2:65" s="14" customFormat="1">
      <c r="B179" s="161"/>
      <c r="D179" s="144" t="s">
        <v>237</v>
      </c>
      <c r="E179" s="162" t="s">
        <v>1</v>
      </c>
      <c r="F179" s="163" t="s">
        <v>240</v>
      </c>
      <c r="H179" s="164">
        <v>702.9</v>
      </c>
      <c r="L179" s="161"/>
      <c r="M179" s="165"/>
      <c r="T179" s="166"/>
      <c r="AT179" s="162" t="s">
        <v>237</v>
      </c>
      <c r="AU179" s="162" t="s">
        <v>86</v>
      </c>
      <c r="AV179" s="14" t="s">
        <v>155</v>
      </c>
      <c r="AW179" s="14" t="s">
        <v>33</v>
      </c>
      <c r="AX179" s="14" t="s">
        <v>84</v>
      </c>
      <c r="AY179" s="162" t="s">
        <v>156</v>
      </c>
    </row>
    <row r="180" spans="2:65" s="11" customFormat="1" ht="22.95" customHeight="1">
      <c r="B180" s="120"/>
      <c r="D180" s="121" t="s">
        <v>76</v>
      </c>
      <c r="E180" s="129" t="s">
        <v>334</v>
      </c>
      <c r="F180" s="129" t="s">
        <v>335</v>
      </c>
      <c r="J180" s="130">
        <f>BK180</f>
        <v>0</v>
      </c>
      <c r="L180" s="120"/>
      <c r="M180" s="124"/>
      <c r="P180" s="125">
        <f>SUM(P181:P182)</f>
        <v>14.613060000000001</v>
      </c>
      <c r="R180" s="125">
        <f>SUM(R181:R182)</f>
        <v>0</v>
      </c>
      <c r="T180" s="126">
        <f>SUM(T181:T182)</f>
        <v>0</v>
      </c>
      <c r="AR180" s="121" t="s">
        <v>84</v>
      </c>
      <c r="AT180" s="127" t="s">
        <v>76</v>
      </c>
      <c r="AU180" s="127" t="s">
        <v>84</v>
      </c>
      <c r="AY180" s="121" t="s">
        <v>156</v>
      </c>
      <c r="BK180" s="128">
        <f>SUM(BK181:BK182)</f>
        <v>0</v>
      </c>
    </row>
    <row r="181" spans="2:65" s="1" customFormat="1" ht="33" customHeight="1">
      <c r="B181" s="131"/>
      <c r="C181" s="132" t="s">
        <v>336</v>
      </c>
      <c r="D181" s="132" t="s">
        <v>159</v>
      </c>
      <c r="E181" s="133" t="s">
        <v>337</v>
      </c>
      <c r="F181" s="134" t="s">
        <v>338</v>
      </c>
      <c r="G181" s="135" t="s">
        <v>328</v>
      </c>
      <c r="H181" s="136">
        <v>221.41</v>
      </c>
      <c r="I181" s="137"/>
      <c r="J181" s="137">
        <f>ROUND(I181*H181,2)</f>
        <v>0</v>
      </c>
      <c r="K181" s="134" t="s">
        <v>225</v>
      </c>
      <c r="L181" s="28"/>
      <c r="M181" s="138" t="s">
        <v>1</v>
      </c>
      <c r="N181" s="139" t="s">
        <v>42</v>
      </c>
      <c r="O181" s="140">
        <v>6.6000000000000003E-2</v>
      </c>
      <c r="P181" s="140">
        <f>O181*H181</f>
        <v>14.613060000000001</v>
      </c>
      <c r="Q181" s="140">
        <v>0</v>
      </c>
      <c r="R181" s="140">
        <f>Q181*H181</f>
        <v>0</v>
      </c>
      <c r="S181" s="140">
        <v>0</v>
      </c>
      <c r="T181" s="141">
        <f>S181*H181</f>
        <v>0</v>
      </c>
      <c r="AR181" s="142" t="s">
        <v>155</v>
      </c>
      <c r="AT181" s="142" t="s">
        <v>159</v>
      </c>
      <c r="AU181" s="142" t="s">
        <v>86</v>
      </c>
      <c r="AY181" s="16" t="s">
        <v>156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6" t="s">
        <v>84</v>
      </c>
      <c r="BK181" s="143">
        <f>ROUND(I181*H181,2)</f>
        <v>0</v>
      </c>
      <c r="BL181" s="16" t="s">
        <v>155</v>
      </c>
      <c r="BM181" s="142" t="s">
        <v>339</v>
      </c>
    </row>
    <row r="182" spans="2:65" s="1" customFormat="1" ht="28.8">
      <c r="B182" s="28"/>
      <c r="D182" s="144" t="s">
        <v>164</v>
      </c>
      <c r="F182" s="145" t="s">
        <v>340</v>
      </c>
      <c r="L182" s="28"/>
      <c r="M182" s="147"/>
      <c r="N182" s="148"/>
      <c r="O182" s="148"/>
      <c r="P182" s="148"/>
      <c r="Q182" s="148"/>
      <c r="R182" s="148"/>
      <c r="S182" s="148"/>
      <c r="T182" s="149"/>
      <c r="AT182" s="16" t="s">
        <v>164</v>
      </c>
      <c r="AU182" s="16" t="s">
        <v>86</v>
      </c>
    </row>
    <row r="183" spans="2:65" s="1" customFormat="1" ht="6.9" customHeight="1">
      <c r="B183" s="40"/>
      <c r="C183" s="41"/>
      <c r="D183" s="41"/>
      <c r="E183" s="41"/>
      <c r="F183" s="41"/>
      <c r="G183" s="41"/>
      <c r="H183" s="41"/>
      <c r="I183" s="41"/>
      <c r="J183" s="41"/>
      <c r="K183" s="41"/>
      <c r="L183" s="28"/>
    </row>
  </sheetData>
  <autoFilter ref="C127:K182" xr:uid="{00000000-0009-0000-0000-000002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43"/>
  <sheetViews>
    <sheetView showGridLines="0" topLeftCell="A130" workbookViewId="0">
      <selection activeCell="I141" sqref="I141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1" width="22.28515625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0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6" t="s">
        <v>100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</row>
    <row r="4" spans="2:46" ht="24.9" customHeight="1">
      <c r="B4" s="19"/>
      <c r="D4" s="20" t="s">
        <v>128</v>
      </c>
      <c r="L4" s="19"/>
      <c r="M4" s="88" t="s">
        <v>10</v>
      </c>
      <c r="AT4" s="16" t="s">
        <v>3</v>
      </c>
    </row>
    <row r="5" spans="2:46" ht="6.9" customHeight="1">
      <c r="B5" s="19"/>
      <c r="L5" s="19"/>
    </row>
    <row r="6" spans="2:46" ht="12" customHeight="1">
      <c r="B6" s="19"/>
      <c r="D6" s="25" t="s">
        <v>14</v>
      </c>
      <c r="L6" s="19"/>
    </row>
    <row r="7" spans="2:46" ht="16.5" customHeight="1">
      <c r="B7" s="19"/>
      <c r="E7" s="218" t="str">
        <f>'Rekapitulace stavby'!K6</f>
        <v>ZTV pro výstavbu RD v obci Ústí (lokalita č.6 dle ÚPD)</v>
      </c>
      <c r="F7" s="219"/>
      <c r="G7" s="219"/>
      <c r="H7" s="219"/>
      <c r="L7" s="19"/>
    </row>
    <row r="8" spans="2:46" ht="12" customHeight="1">
      <c r="B8" s="19"/>
      <c r="D8" s="25" t="s">
        <v>129</v>
      </c>
      <c r="L8" s="19"/>
    </row>
    <row r="9" spans="2:46" s="1" customFormat="1" ht="16.5" customHeight="1">
      <c r="B9" s="28"/>
      <c r="E9" s="218" t="s">
        <v>208</v>
      </c>
      <c r="F9" s="217"/>
      <c r="G9" s="217"/>
      <c r="H9" s="217"/>
      <c r="L9" s="28"/>
    </row>
    <row r="10" spans="2:46" s="1" customFormat="1" ht="12" customHeight="1">
      <c r="B10" s="28"/>
      <c r="D10" s="25" t="s">
        <v>131</v>
      </c>
      <c r="L10" s="28"/>
    </row>
    <row r="11" spans="2:46" s="1" customFormat="1" ht="16.5" customHeight="1">
      <c r="B11" s="28"/>
      <c r="E11" s="184" t="s">
        <v>341</v>
      </c>
      <c r="F11" s="217"/>
      <c r="G11" s="217"/>
      <c r="H11" s="217"/>
      <c r="L11" s="28"/>
    </row>
    <row r="12" spans="2:46" s="1" customFormat="1">
      <c r="B12" s="28"/>
      <c r="L12" s="28"/>
    </row>
    <row r="13" spans="2:46" s="1" customFormat="1" ht="12" customHeight="1">
      <c r="B13" s="28"/>
      <c r="D13" s="25" t="s">
        <v>16</v>
      </c>
      <c r="F13" s="23" t="s">
        <v>101</v>
      </c>
      <c r="I13" s="25" t="s">
        <v>17</v>
      </c>
      <c r="J13" s="23" t="s">
        <v>1</v>
      </c>
      <c r="L13" s="28"/>
    </row>
    <row r="14" spans="2:46" s="1" customFormat="1" ht="12" customHeight="1">
      <c r="B14" s="28"/>
      <c r="D14" s="25" t="s">
        <v>18</v>
      </c>
      <c r="F14" s="23" t="s">
        <v>19</v>
      </c>
      <c r="I14" s="25" t="s">
        <v>20</v>
      </c>
      <c r="J14" s="48" t="str">
        <f>'Rekapitulace stavby'!AN8</f>
        <v>29. 8. 2022</v>
      </c>
      <c r="L14" s="28"/>
    </row>
    <row r="15" spans="2:46" s="1" customFormat="1" ht="10.95" customHeight="1">
      <c r="B15" s="28"/>
      <c r="L15" s="28"/>
    </row>
    <row r="16" spans="2:46" s="1" customFormat="1" ht="12" customHeight="1">
      <c r="B16" s="28"/>
      <c r="D16" s="25" t="s">
        <v>22</v>
      </c>
      <c r="I16" s="25" t="s">
        <v>23</v>
      </c>
      <c r="J16" s="23" t="s">
        <v>24</v>
      </c>
      <c r="L16" s="28"/>
    </row>
    <row r="17" spans="2:12" s="1" customFormat="1" ht="18" customHeight="1">
      <c r="B17" s="28"/>
      <c r="E17" s="23" t="s">
        <v>25</v>
      </c>
      <c r="I17" s="25" t="s">
        <v>26</v>
      </c>
      <c r="J17" s="23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5" t="s">
        <v>27</v>
      </c>
      <c r="I19" s="25" t="s">
        <v>23</v>
      </c>
      <c r="J19" s="23" t="str">
        <f>'Rekapitulace stavby'!AN13</f>
        <v/>
      </c>
      <c r="L19" s="28"/>
    </row>
    <row r="20" spans="2:12" s="1" customFormat="1" ht="18" customHeight="1">
      <c r="B20" s="28"/>
      <c r="E20" s="192" t="str">
        <f>'Rekapitulace stavby'!E14</f>
        <v xml:space="preserve"> </v>
      </c>
      <c r="F20" s="192"/>
      <c r="G20" s="192"/>
      <c r="H20" s="192"/>
      <c r="I20" s="25" t="s">
        <v>26</v>
      </c>
      <c r="J20" s="23" t="str">
        <f>'Rekapitulace stavby'!AN14</f>
        <v/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5" t="s">
        <v>29</v>
      </c>
      <c r="I22" s="25" t="s">
        <v>23</v>
      </c>
      <c r="J22" s="23" t="s">
        <v>30</v>
      </c>
      <c r="L22" s="28"/>
    </row>
    <row r="23" spans="2:12" s="1" customFormat="1" ht="18" customHeight="1">
      <c r="B23" s="28"/>
      <c r="E23" s="23" t="s">
        <v>31</v>
      </c>
      <c r="I23" s="25" t="s">
        <v>26</v>
      </c>
      <c r="J23" s="23" t="s">
        <v>32</v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5" t="s">
        <v>34</v>
      </c>
      <c r="I25" s="25" t="s">
        <v>23</v>
      </c>
      <c r="J25" s="23" t="str">
        <f>IF('Rekapitulace stavby'!AN19="","",'Rekapitulace stavby'!AN19)</f>
        <v/>
      </c>
      <c r="L25" s="28"/>
    </row>
    <row r="26" spans="2:12" s="1" customFormat="1" ht="18" customHeight="1">
      <c r="B26" s="28"/>
      <c r="E26" s="23" t="str">
        <f>IF('Rekapitulace stavby'!E20="","",'Rekapitulace stavby'!E20)</f>
        <v xml:space="preserve"> </v>
      </c>
      <c r="I26" s="25" t="s">
        <v>26</v>
      </c>
      <c r="J26" s="23" t="str">
        <f>IF('Rekapitulace stavby'!AN20="","",'Rekapitulace stavby'!AN20)</f>
        <v/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5" t="s">
        <v>35</v>
      </c>
      <c r="L28" s="28"/>
    </row>
    <row r="29" spans="2:12" s="7" customFormat="1" ht="250.5" customHeight="1">
      <c r="B29" s="89"/>
      <c r="E29" s="195" t="s">
        <v>342</v>
      </c>
      <c r="F29" s="195"/>
      <c r="G29" s="195"/>
      <c r="H29" s="195"/>
      <c r="L29" s="89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0" t="s">
        <v>37</v>
      </c>
      <c r="J32" s="61">
        <f>ROUND(J125, 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39</v>
      </c>
      <c r="I34" s="31" t="s">
        <v>38</v>
      </c>
      <c r="J34" s="31" t="s">
        <v>40</v>
      </c>
      <c r="L34" s="28"/>
    </row>
    <row r="35" spans="2:12" s="1" customFormat="1" ht="14.4" customHeight="1">
      <c r="B35" s="28"/>
      <c r="D35" s="91" t="s">
        <v>41</v>
      </c>
      <c r="E35" s="25" t="s">
        <v>42</v>
      </c>
      <c r="F35" s="81">
        <f>ROUND((SUM(BE125:BE142)),  2)</f>
        <v>0</v>
      </c>
      <c r="I35" s="92">
        <v>0.21</v>
      </c>
      <c r="J35" s="81">
        <f>ROUND(((SUM(BE125:BE142))*I35),  2)</f>
        <v>0</v>
      </c>
      <c r="L35" s="28"/>
    </row>
    <row r="36" spans="2:12" s="1" customFormat="1" ht="14.4" customHeight="1">
      <c r="B36" s="28"/>
      <c r="E36" s="25" t="s">
        <v>43</v>
      </c>
      <c r="F36" s="81">
        <f>ROUND((SUM(BF125:BF142)),  2)</f>
        <v>0</v>
      </c>
      <c r="I36" s="92">
        <v>0.15</v>
      </c>
      <c r="J36" s="81">
        <f>ROUND(((SUM(BF125:BF142))*I36),  2)</f>
        <v>0</v>
      </c>
      <c r="L36" s="28"/>
    </row>
    <row r="37" spans="2:12" s="1" customFormat="1" ht="14.4" hidden="1" customHeight="1">
      <c r="B37" s="28"/>
      <c r="E37" s="25" t="s">
        <v>44</v>
      </c>
      <c r="F37" s="81">
        <f>ROUND((SUM(BG125:BG142)),  2)</f>
        <v>0</v>
      </c>
      <c r="I37" s="92">
        <v>0.21</v>
      </c>
      <c r="J37" s="81">
        <f>0</f>
        <v>0</v>
      </c>
      <c r="L37" s="28"/>
    </row>
    <row r="38" spans="2:12" s="1" customFormat="1" ht="14.4" hidden="1" customHeight="1">
      <c r="B38" s="28"/>
      <c r="E38" s="25" t="s">
        <v>45</v>
      </c>
      <c r="F38" s="81">
        <f>ROUND((SUM(BH125:BH142)),  2)</f>
        <v>0</v>
      </c>
      <c r="I38" s="92">
        <v>0.15</v>
      </c>
      <c r="J38" s="81">
        <f>0</f>
        <v>0</v>
      </c>
      <c r="L38" s="28"/>
    </row>
    <row r="39" spans="2:12" s="1" customFormat="1" ht="14.4" hidden="1" customHeight="1">
      <c r="B39" s="28"/>
      <c r="E39" s="25" t="s">
        <v>46</v>
      </c>
      <c r="F39" s="81">
        <f>ROUND((SUM(BI125:BI142)),  2)</f>
        <v>0</v>
      </c>
      <c r="I39" s="92">
        <v>0</v>
      </c>
      <c r="J39" s="81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47</v>
      </c>
      <c r="E41" s="52"/>
      <c r="F41" s="52"/>
      <c r="G41" s="95" t="s">
        <v>48</v>
      </c>
      <c r="H41" s="96" t="s">
        <v>49</v>
      </c>
      <c r="I41" s="52"/>
      <c r="J41" s="97">
        <f>SUM(J32:J39)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50</v>
      </c>
      <c r="E50" s="38"/>
      <c r="F50" s="38"/>
      <c r="G50" s="37" t="s">
        <v>51</v>
      </c>
      <c r="H50" s="38"/>
      <c r="I50" s="38"/>
      <c r="J50" s="38"/>
      <c r="K50" s="38"/>
      <c r="L50" s="28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.2">
      <c r="B61" s="28"/>
      <c r="D61" s="39" t="s">
        <v>52</v>
      </c>
      <c r="E61" s="30"/>
      <c r="F61" s="99" t="s">
        <v>53</v>
      </c>
      <c r="G61" s="39" t="s">
        <v>52</v>
      </c>
      <c r="H61" s="30"/>
      <c r="I61" s="30"/>
      <c r="J61" s="100" t="s">
        <v>53</v>
      </c>
      <c r="K61" s="30"/>
      <c r="L61" s="28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.2">
      <c r="B65" s="28"/>
      <c r="D65" s="37" t="s">
        <v>54</v>
      </c>
      <c r="E65" s="38"/>
      <c r="F65" s="38"/>
      <c r="G65" s="37" t="s">
        <v>55</v>
      </c>
      <c r="H65" s="38"/>
      <c r="I65" s="38"/>
      <c r="J65" s="38"/>
      <c r="K65" s="38"/>
      <c r="L65" s="28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.2">
      <c r="B76" s="28"/>
      <c r="D76" s="39" t="s">
        <v>52</v>
      </c>
      <c r="E76" s="30"/>
      <c r="F76" s="99" t="s">
        <v>53</v>
      </c>
      <c r="G76" s="39" t="s">
        <v>52</v>
      </c>
      <c r="H76" s="30"/>
      <c r="I76" s="30"/>
      <c r="J76" s="100" t="s">
        <v>53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133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18" t="str">
        <f>E7</f>
        <v>ZTV pro výstavbu RD v obci Ústí (lokalita č.6 dle ÚPD)</v>
      </c>
      <c r="F85" s="219"/>
      <c r="G85" s="219"/>
      <c r="H85" s="219"/>
      <c r="L85" s="28"/>
    </row>
    <row r="86" spans="2:12" ht="12" customHeight="1">
      <c r="B86" s="19"/>
      <c r="C86" s="25" t="s">
        <v>129</v>
      </c>
      <c r="L86" s="19"/>
    </row>
    <row r="87" spans="2:12" s="1" customFormat="1" ht="16.5" customHeight="1">
      <c r="B87" s="28"/>
      <c r="E87" s="218" t="s">
        <v>208</v>
      </c>
      <c r="F87" s="217"/>
      <c r="G87" s="217"/>
      <c r="H87" s="217"/>
      <c r="L87" s="28"/>
    </row>
    <row r="88" spans="2:12" s="1" customFormat="1" ht="12" customHeight="1">
      <c r="B88" s="28"/>
      <c r="C88" s="25" t="s">
        <v>131</v>
      </c>
      <c r="L88" s="28"/>
    </row>
    <row r="89" spans="2:12" s="1" customFormat="1" ht="16.5" customHeight="1">
      <c r="B89" s="28"/>
      <c r="E89" s="184" t="str">
        <f>E11</f>
        <v>SO-101b - Sanace - pláně komunikace</v>
      </c>
      <c r="F89" s="217"/>
      <c r="G89" s="217"/>
      <c r="H89" s="217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5" t="s">
        <v>18</v>
      </c>
      <c r="F91" s="23" t="str">
        <f>F14</f>
        <v>Ústí u Humpolce</v>
      </c>
      <c r="I91" s="25" t="s">
        <v>20</v>
      </c>
      <c r="J91" s="48" t="str">
        <f>IF(J14="","",J14)</f>
        <v>29. 8. 2022</v>
      </c>
      <c r="L91" s="28"/>
    </row>
    <row r="92" spans="2:12" s="1" customFormat="1" ht="6.9" customHeight="1">
      <c r="B92" s="28"/>
      <c r="L92" s="28"/>
    </row>
    <row r="93" spans="2:12" s="1" customFormat="1" ht="25.65" customHeight="1">
      <c r="B93" s="28"/>
      <c r="C93" s="25" t="s">
        <v>22</v>
      </c>
      <c r="F93" s="23" t="str">
        <f>E17</f>
        <v>Obec Ústí</v>
      </c>
      <c r="I93" s="25" t="s">
        <v>29</v>
      </c>
      <c r="J93" s="26" t="str">
        <f>E23</f>
        <v>PROJEKT CENTRUM NOVA s.r.o.</v>
      </c>
      <c r="L93" s="28"/>
    </row>
    <row r="94" spans="2:12" s="1" customFormat="1" ht="15.15" customHeight="1">
      <c r="B94" s="28"/>
      <c r="C94" s="25" t="s">
        <v>27</v>
      </c>
      <c r="F94" s="23" t="str">
        <f>IF(E20="","",E20)</f>
        <v xml:space="preserve"> </v>
      </c>
      <c r="I94" s="25" t="s">
        <v>34</v>
      </c>
      <c r="J94" s="26" t="str">
        <f>E26</f>
        <v xml:space="preserve"> 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1" t="s">
        <v>134</v>
      </c>
      <c r="D96" s="93"/>
      <c r="E96" s="93"/>
      <c r="F96" s="93"/>
      <c r="G96" s="93"/>
      <c r="H96" s="93"/>
      <c r="I96" s="93"/>
      <c r="J96" s="102" t="s">
        <v>135</v>
      </c>
      <c r="K96" s="93"/>
      <c r="L96" s="28"/>
    </row>
    <row r="97" spans="2:47" s="1" customFormat="1" ht="10.35" customHeight="1">
      <c r="B97" s="28"/>
      <c r="L97" s="28"/>
    </row>
    <row r="98" spans="2:47" s="1" customFormat="1" ht="22.95" customHeight="1">
      <c r="B98" s="28"/>
      <c r="C98" s="103" t="s">
        <v>136</v>
      </c>
      <c r="J98" s="61">
        <f>J125</f>
        <v>0</v>
      </c>
      <c r="L98" s="28"/>
      <c r="AU98" s="16" t="s">
        <v>137</v>
      </c>
    </row>
    <row r="99" spans="2:47" s="8" customFormat="1" ht="24.9" customHeight="1">
      <c r="B99" s="104"/>
      <c r="D99" s="105" t="s">
        <v>211</v>
      </c>
      <c r="E99" s="106"/>
      <c r="F99" s="106"/>
      <c r="G99" s="106"/>
      <c r="H99" s="106"/>
      <c r="I99" s="106"/>
      <c r="J99" s="107">
        <f>J126</f>
        <v>0</v>
      </c>
      <c r="L99" s="104"/>
    </row>
    <row r="100" spans="2:47" s="9" customFormat="1" ht="19.95" customHeight="1">
      <c r="B100" s="108"/>
      <c r="D100" s="109" t="s">
        <v>212</v>
      </c>
      <c r="E100" s="110"/>
      <c r="F100" s="110"/>
      <c r="G100" s="110"/>
      <c r="H100" s="110"/>
      <c r="I100" s="110"/>
      <c r="J100" s="111">
        <f>J127</f>
        <v>0</v>
      </c>
      <c r="L100" s="108"/>
    </row>
    <row r="101" spans="2:47" s="9" customFormat="1" ht="19.95" customHeight="1">
      <c r="B101" s="108"/>
      <c r="D101" s="109" t="s">
        <v>214</v>
      </c>
      <c r="E101" s="110"/>
      <c r="F101" s="110"/>
      <c r="G101" s="110"/>
      <c r="H101" s="110"/>
      <c r="I101" s="110"/>
      <c r="J101" s="111">
        <f>J138</f>
        <v>0</v>
      </c>
      <c r="L101" s="108"/>
    </row>
    <row r="102" spans="2:47" s="9" customFormat="1" ht="19.95" customHeight="1">
      <c r="B102" s="108"/>
      <c r="D102" s="109" t="s">
        <v>216</v>
      </c>
      <c r="E102" s="110"/>
      <c r="F102" s="110"/>
      <c r="G102" s="110"/>
      <c r="H102" s="110"/>
      <c r="I102" s="110"/>
      <c r="J102" s="111" t="e">
        <f>#REF!</f>
        <v>#REF!</v>
      </c>
      <c r="L102" s="108"/>
    </row>
    <row r="103" spans="2:47" s="9" customFormat="1" ht="19.95" customHeight="1">
      <c r="B103" s="108"/>
      <c r="D103" s="109" t="s">
        <v>218</v>
      </c>
      <c r="E103" s="110"/>
      <c r="F103" s="110"/>
      <c r="G103" s="110"/>
      <c r="H103" s="110"/>
      <c r="I103" s="110"/>
      <c r="J103" s="111" t="e">
        <f>#REF!</f>
        <v>#REF!</v>
      </c>
      <c r="L103" s="108"/>
    </row>
    <row r="104" spans="2:47" s="1" customFormat="1" ht="21.75" customHeight="1">
      <c r="B104" s="28"/>
      <c r="L104" s="28"/>
    </row>
    <row r="105" spans="2:47" s="1" customFormat="1" ht="6.9" customHeight="1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28"/>
    </row>
    <row r="109" spans="2:47" s="1" customFormat="1" ht="6.9" customHeight="1"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28"/>
    </row>
    <row r="110" spans="2:47" s="1" customFormat="1" ht="24.9" customHeight="1">
      <c r="B110" s="28"/>
      <c r="C110" s="20" t="s">
        <v>140</v>
      </c>
      <c r="L110" s="28"/>
    </row>
    <row r="111" spans="2:47" s="1" customFormat="1" ht="6.9" customHeight="1">
      <c r="B111" s="28"/>
      <c r="L111" s="28"/>
    </row>
    <row r="112" spans="2:47" s="1" customFormat="1" ht="12" customHeight="1">
      <c r="B112" s="28"/>
      <c r="C112" s="25" t="s">
        <v>14</v>
      </c>
      <c r="L112" s="28"/>
    </row>
    <row r="113" spans="2:65" s="1" customFormat="1" ht="16.5" customHeight="1">
      <c r="B113" s="28"/>
      <c r="E113" s="218" t="str">
        <f>E7</f>
        <v>ZTV pro výstavbu RD v obci Ústí (lokalita č.6 dle ÚPD)</v>
      </c>
      <c r="F113" s="219"/>
      <c r="G113" s="219"/>
      <c r="H113" s="219"/>
      <c r="L113" s="28"/>
    </row>
    <row r="114" spans="2:65" ht="12" customHeight="1">
      <c r="B114" s="19"/>
      <c r="C114" s="25" t="s">
        <v>129</v>
      </c>
      <c r="L114" s="19"/>
    </row>
    <row r="115" spans="2:65" s="1" customFormat="1" ht="16.5" customHeight="1">
      <c r="B115" s="28"/>
      <c r="E115" s="218" t="s">
        <v>208</v>
      </c>
      <c r="F115" s="217"/>
      <c r="G115" s="217"/>
      <c r="H115" s="217"/>
      <c r="L115" s="28"/>
    </row>
    <row r="116" spans="2:65" s="1" customFormat="1" ht="12" customHeight="1">
      <c r="B116" s="28"/>
      <c r="C116" s="25" t="s">
        <v>131</v>
      </c>
      <c r="L116" s="28"/>
    </row>
    <row r="117" spans="2:65" s="1" customFormat="1" ht="16.5" customHeight="1">
      <c r="B117" s="28"/>
      <c r="E117" s="184" t="str">
        <f>E11</f>
        <v>SO-101b - Sanace - pláně komunikace</v>
      </c>
      <c r="F117" s="217"/>
      <c r="G117" s="217"/>
      <c r="H117" s="217"/>
      <c r="L117" s="28"/>
    </row>
    <row r="118" spans="2:65" s="1" customFormat="1" ht="6.9" customHeight="1">
      <c r="B118" s="28"/>
      <c r="L118" s="28"/>
    </row>
    <row r="119" spans="2:65" s="1" customFormat="1" ht="12" customHeight="1">
      <c r="B119" s="28"/>
      <c r="C119" s="25" t="s">
        <v>18</v>
      </c>
      <c r="F119" s="23" t="str">
        <f>F14</f>
        <v>Ústí u Humpolce</v>
      </c>
      <c r="I119" s="25" t="s">
        <v>20</v>
      </c>
      <c r="J119" s="48" t="str">
        <f>IF(J14="","",J14)</f>
        <v>29. 8. 2022</v>
      </c>
      <c r="L119" s="28"/>
    </row>
    <row r="120" spans="2:65" s="1" customFormat="1" ht="6.9" customHeight="1">
      <c r="B120" s="28"/>
      <c r="L120" s="28"/>
    </row>
    <row r="121" spans="2:65" s="1" customFormat="1" ht="25.65" customHeight="1">
      <c r="B121" s="28"/>
      <c r="C121" s="25" t="s">
        <v>22</v>
      </c>
      <c r="F121" s="23" t="str">
        <f>E17</f>
        <v>Obec Ústí</v>
      </c>
      <c r="I121" s="25" t="s">
        <v>29</v>
      </c>
      <c r="J121" s="26" t="str">
        <f>E23</f>
        <v>PROJEKT CENTRUM NOVA s.r.o.</v>
      </c>
      <c r="L121" s="28"/>
    </row>
    <row r="122" spans="2:65" s="1" customFormat="1" ht="15.15" customHeight="1">
      <c r="B122" s="28"/>
      <c r="C122" s="25" t="s">
        <v>27</v>
      </c>
      <c r="F122" s="23" t="str">
        <f>IF(E20="","",E20)</f>
        <v xml:space="preserve"> </v>
      </c>
      <c r="I122" s="25" t="s">
        <v>34</v>
      </c>
      <c r="J122" s="26" t="str">
        <f>E26</f>
        <v xml:space="preserve"> </v>
      </c>
      <c r="L122" s="28"/>
    </row>
    <row r="123" spans="2:65" s="1" customFormat="1" ht="10.35" customHeight="1">
      <c r="B123" s="28"/>
      <c r="L123" s="28"/>
    </row>
    <row r="124" spans="2:65" s="10" customFormat="1" ht="29.25" customHeight="1">
      <c r="B124" s="112"/>
      <c r="C124" s="113" t="s">
        <v>141</v>
      </c>
      <c r="D124" s="114" t="s">
        <v>62</v>
      </c>
      <c r="E124" s="114" t="s">
        <v>58</v>
      </c>
      <c r="F124" s="114" t="s">
        <v>59</v>
      </c>
      <c r="G124" s="114" t="s">
        <v>142</v>
      </c>
      <c r="H124" s="114" t="s">
        <v>143</v>
      </c>
      <c r="I124" s="114" t="s">
        <v>144</v>
      </c>
      <c r="J124" s="114" t="s">
        <v>135</v>
      </c>
      <c r="K124" s="115" t="s">
        <v>145</v>
      </c>
      <c r="L124" s="112"/>
      <c r="M124" s="54" t="s">
        <v>1</v>
      </c>
      <c r="N124" s="55" t="s">
        <v>41</v>
      </c>
      <c r="O124" s="55" t="s">
        <v>146</v>
      </c>
      <c r="P124" s="55" t="s">
        <v>147</v>
      </c>
      <c r="Q124" s="55" t="s">
        <v>148</v>
      </c>
      <c r="R124" s="55" t="s">
        <v>149</v>
      </c>
      <c r="S124" s="55" t="s">
        <v>150</v>
      </c>
      <c r="T124" s="56" t="s">
        <v>151</v>
      </c>
    </row>
    <row r="125" spans="2:65" s="1" customFormat="1" ht="22.95" customHeight="1">
      <c r="B125" s="28"/>
      <c r="C125" s="59" t="s">
        <v>152</v>
      </c>
      <c r="J125" s="116">
        <f>J126</f>
        <v>0</v>
      </c>
      <c r="L125" s="28"/>
      <c r="M125" s="57"/>
      <c r="N125" s="49"/>
      <c r="O125" s="49"/>
      <c r="P125" s="117" t="e">
        <f>P126</f>
        <v>#REF!</v>
      </c>
      <c r="Q125" s="49"/>
      <c r="R125" s="117" t="e">
        <f>R126</f>
        <v>#REF!</v>
      </c>
      <c r="S125" s="49"/>
      <c r="T125" s="118" t="e">
        <f>T126</f>
        <v>#REF!</v>
      </c>
      <c r="AT125" s="16" t="s">
        <v>76</v>
      </c>
      <c r="AU125" s="16" t="s">
        <v>137</v>
      </c>
      <c r="BK125" s="119" t="e">
        <f>BK126</f>
        <v>#REF!</v>
      </c>
    </row>
    <row r="126" spans="2:65" s="11" customFormat="1" ht="25.95" customHeight="1">
      <c r="B126" s="120"/>
      <c r="D126" s="121" t="s">
        <v>76</v>
      </c>
      <c r="E126" s="122" t="s">
        <v>219</v>
      </c>
      <c r="F126" s="122" t="s">
        <v>220</v>
      </c>
      <c r="J126" s="123">
        <f>J127+J138</f>
        <v>0</v>
      </c>
      <c r="L126" s="120"/>
      <c r="M126" s="124"/>
      <c r="P126" s="125" t="e">
        <f>P127+P138+#REF!+#REF!</f>
        <v>#REF!</v>
      </c>
      <c r="R126" s="125" t="e">
        <f>R127+R138+#REF!+#REF!</f>
        <v>#REF!</v>
      </c>
      <c r="T126" s="126" t="e">
        <f>T127+T138+#REF!+#REF!</f>
        <v>#REF!</v>
      </c>
      <c r="AR126" s="121" t="s">
        <v>84</v>
      </c>
      <c r="AT126" s="127" t="s">
        <v>76</v>
      </c>
      <c r="AU126" s="127" t="s">
        <v>77</v>
      </c>
      <c r="AY126" s="121" t="s">
        <v>156</v>
      </c>
      <c r="BK126" s="128" t="e">
        <f>BK127+BK138+#REF!+#REF!</f>
        <v>#REF!</v>
      </c>
    </row>
    <row r="127" spans="2:65" s="11" customFormat="1" ht="22.95" customHeight="1">
      <c r="B127" s="120"/>
      <c r="D127" s="121" t="s">
        <v>76</v>
      </c>
      <c r="E127" s="129" t="s">
        <v>84</v>
      </c>
      <c r="F127" s="129" t="s">
        <v>221</v>
      </c>
      <c r="J127" s="130">
        <f>J128+J130+J132+J135</f>
        <v>0</v>
      </c>
      <c r="L127" s="120"/>
      <c r="M127" s="124"/>
      <c r="P127" s="125">
        <f>SUM(P128:P137)</f>
        <v>98.290999999999997</v>
      </c>
      <c r="R127" s="125">
        <f>SUM(R128:R137)</f>
        <v>0</v>
      </c>
      <c r="T127" s="126">
        <f>SUM(T128:T137)</f>
        <v>0</v>
      </c>
      <c r="AR127" s="121" t="s">
        <v>84</v>
      </c>
      <c r="AT127" s="127" t="s">
        <v>76</v>
      </c>
      <c r="AU127" s="127" t="s">
        <v>84</v>
      </c>
      <c r="AY127" s="121" t="s">
        <v>156</v>
      </c>
      <c r="BK127" s="128">
        <f>SUM(BK128:BK137)</f>
        <v>0</v>
      </c>
    </row>
    <row r="128" spans="2:65" s="1" customFormat="1" ht="33" customHeight="1">
      <c r="B128" s="131"/>
      <c r="C128" s="132" t="s">
        <v>84</v>
      </c>
      <c r="D128" s="132" t="s">
        <v>159</v>
      </c>
      <c r="E128" s="133" t="s">
        <v>228</v>
      </c>
      <c r="F128" s="134" t="s">
        <v>229</v>
      </c>
      <c r="G128" s="135" t="s">
        <v>230</v>
      </c>
      <c r="H128" s="136">
        <v>216.5</v>
      </c>
      <c r="I128" s="137"/>
      <c r="J128" s="137">
        <f>ROUND(I128*H128,2)</f>
        <v>0</v>
      </c>
      <c r="K128" s="134" t="s">
        <v>225</v>
      </c>
      <c r="L128" s="28"/>
      <c r="M128" s="138" t="s">
        <v>1</v>
      </c>
      <c r="N128" s="139" t="s">
        <v>42</v>
      </c>
      <c r="O128" s="140">
        <v>0.29699999999999999</v>
      </c>
      <c r="P128" s="140">
        <f>O128*H128</f>
        <v>64.3005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155</v>
      </c>
      <c r="AT128" s="142" t="s">
        <v>159</v>
      </c>
      <c r="AU128" s="142" t="s">
        <v>86</v>
      </c>
      <c r="AY128" s="16" t="s">
        <v>156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6" t="s">
        <v>84</v>
      </c>
      <c r="BK128" s="143">
        <f>ROUND(I128*H128,2)</f>
        <v>0</v>
      </c>
      <c r="BL128" s="16" t="s">
        <v>155</v>
      </c>
      <c r="BM128" s="142" t="s">
        <v>343</v>
      </c>
    </row>
    <row r="129" spans="2:65" s="1" customFormat="1" ht="28.8">
      <c r="B129" s="28"/>
      <c r="D129" s="144" t="s">
        <v>164</v>
      </c>
      <c r="F129" s="145" t="s">
        <v>232</v>
      </c>
      <c r="L129" s="28"/>
      <c r="M129" s="146"/>
      <c r="T129" s="51"/>
      <c r="AT129" s="16" t="s">
        <v>164</v>
      </c>
      <c r="AU129" s="16" t="s">
        <v>86</v>
      </c>
    </row>
    <row r="130" spans="2:65" s="1" customFormat="1" ht="37.950000000000003" customHeight="1">
      <c r="B130" s="131"/>
      <c r="C130" s="132" t="s">
        <v>86</v>
      </c>
      <c r="D130" s="132" t="s">
        <v>159</v>
      </c>
      <c r="E130" s="133" t="s">
        <v>344</v>
      </c>
      <c r="F130" s="134" t="s">
        <v>345</v>
      </c>
      <c r="G130" s="135" t="s">
        <v>230</v>
      </c>
      <c r="H130" s="136">
        <v>216.5</v>
      </c>
      <c r="I130" s="137"/>
      <c r="J130" s="137">
        <f>ROUND(I130*H130,2)</f>
        <v>0</v>
      </c>
      <c r="K130" s="134" t="s">
        <v>225</v>
      </c>
      <c r="L130" s="28"/>
      <c r="M130" s="138" t="s">
        <v>1</v>
      </c>
      <c r="N130" s="139" t="s">
        <v>42</v>
      </c>
      <c r="O130" s="140">
        <v>8.6999999999999994E-2</v>
      </c>
      <c r="P130" s="140">
        <f>O130*H130</f>
        <v>18.8355</v>
      </c>
      <c r="Q130" s="140">
        <v>0</v>
      </c>
      <c r="R130" s="140">
        <f>Q130*H130</f>
        <v>0</v>
      </c>
      <c r="S130" s="140">
        <v>0</v>
      </c>
      <c r="T130" s="141">
        <f>S130*H130</f>
        <v>0</v>
      </c>
      <c r="AR130" s="142" t="s">
        <v>155</v>
      </c>
      <c r="AT130" s="142" t="s">
        <v>159</v>
      </c>
      <c r="AU130" s="142" t="s">
        <v>86</v>
      </c>
      <c r="AY130" s="16" t="s">
        <v>156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6" t="s">
        <v>84</v>
      </c>
      <c r="BK130" s="143">
        <f>ROUND(I130*H130,2)</f>
        <v>0</v>
      </c>
      <c r="BL130" s="16" t="s">
        <v>155</v>
      </c>
      <c r="BM130" s="142" t="s">
        <v>346</v>
      </c>
    </row>
    <row r="131" spans="2:65" s="1" customFormat="1" ht="38.4">
      <c r="B131" s="28"/>
      <c r="D131" s="144" t="s">
        <v>164</v>
      </c>
      <c r="F131" s="145" t="s">
        <v>347</v>
      </c>
      <c r="L131" s="28"/>
      <c r="M131" s="146"/>
      <c r="T131" s="51"/>
      <c r="AT131" s="16" t="s">
        <v>164</v>
      </c>
      <c r="AU131" s="16" t="s">
        <v>86</v>
      </c>
    </row>
    <row r="132" spans="2:65" s="1" customFormat="1" ht="37.950000000000003" customHeight="1">
      <c r="B132" s="131"/>
      <c r="C132" s="132" t="s">
        <v>170</v>
      </c>
      <c r="D132" s="132" t="s">
        <v>159</v>
      </c>
      <c r="E132" s="133" t="s">
        <v>348</v>
      </c>
      <c r="F132" s="134" t="s">
        <v>349</v>
      </c>
      <c r="G132" s="135" t="s">
        <v>230</v>
      </c>
      <c r="H132" s="136">
        <v>3031</v>
      </c>
      <c r="I132" s="137"/>
      <c r="J132" s="137">
        <f>ROUND(I132*H132,2)</f>
        <v>0</v>
      </c>
      <c r="K132" s="134" t="s">
        <v>225</v>
      </c>
      <c r="L132" s="28"/>
      <c r="M132" s="138" t="s">
        <v>1</v>
      </c>
      <c r="N132" s="139" t="s">
        <v>42</v>
      </c>
      <c r="O132" s="140">
        <v>5.0000000000000001E-3</v>
      </c>
      <c r="P132" s="140">
        <f>O132*H132</f>
        <v>15.155000000000001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155</v>
      </c>
      <c r="AT132" s="142" t="s">
        <v>159</v>
      </c>
      <c r="AU132" s="142" t="s">
        <v>86</v>
      </c>
      <c r="AY132" s="16" t="s">
        <v>156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6" t="s">
        <v>84</v>
      </c>
      <c r="BK132" s="143">
        <f>ROUND(I132*H132,2)</f>
        <v>0</v>
      </c>
      <c r="BL132" s="16" t="s">
        <v>155</v>
      </c>
      <c r="BM132" s="142" t="s">
        <v>350</v>
      </c>
    </row>
    <row r="133" spans="2:65" s="1" customFormat="1" ht="48">
      <c r="B133" s="28"/>
      <c r="D133" s="144" t="s">
        <v>164</v>
      </c>
      <c r="F133" s="145" t="s">
        <v>351</v>
      </c>
      <c r="L133" s="28"/>
      <c r="M133" s="146"/>
      <c r="T133" s="51"/>
      <c r="AT133" s="16" t="s">
        <v>164</v>
      </c>
      <c r="AU133" s="16" t="s">
        <v>86</v>
      </c>
    </row>
    <row r="134" spans="2:65" s="13" customFormat="1">
      <c r="B134" s="155"/>
      <c r="D134" s="144" t="s">
        <v>237</v>
      </c>
      <c r="F134" s="157" t="s">
        <v>891</v>
      </c>
      <c r="H134" s="158"/>
      <c r="L134" s="155"/>
      <c r="M134" s="159"/>
      <c r="T134" s="160"/>
      <c r="AT134" s="156" t="s">
        <v>237</v>
      </c>
      <c r="AU134" s="156" t="s">
        <v>86</v>
      </c>
      <c r="AV134" s="13" t="s">
        <v>86</v>
      </c>
      <c r="AW134" s="13" t="s">
        <v>3</v>
      </c>
      <c r="AX134" s="13" t="s">
        <v>84</v>
      </c>
      <c r="AY134" s="156" t="s">
        <v>156</v>
      </c>
    </row>
    <row r="135" spans="2:65" s="1" customFormat="1" ht="24.15" customHeight="1">
      <c r="B135" s="131"/>
      <c r="C135" s="132" t="s">
        <v>155</v>
      </c>
      <c r="D135" s="132" t="s">
        <v>159</v>
      </c>
      <c r="E135" s="133" t="s">
        <v>352</v>
      </c>
      <c r="F135" s="134" t="s">
        <v>353</v>
      </c>
      <c r="G135" s="135" t="s">
        <v>328</v>
      </c>
      <c r="H135" s="136">
        <v>454.65</v>
      </c>
      <c r="I135" s="137"/>
      <c r="J135" s="137">
        <f>ROUND(I135*H135,2)</f>
        <v>0</v>
      </c>
      <c r="K135" s="134" t="s">
        <v>225</v>
      </c>
      <c r="L135" s="28"/>
      <c r="M135" s="138" t="s">
        <v>1</v>
      </c>
      <c r="N135" s="139" t="s">
        <v>42</v>
      </c>
      <c r="O135" s="140">
        <v>0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155</v>
      </c>
      <c r="AT135" s="142" t="s">
        <v>159</v>
      </c>
      <c r="AU135" s="142" t="s">
        <v>86</v>
      </c>
      <c r="AY135" s="16" t="s">
        <v>156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6" t="s">
        <v>84</v>
      </c>
      <c r="BK135" s="143">
        <f>ROUND(I135*H135,2)</f>
        <v>0</v>
      </c>
      <c r="BL135" s="16" t="s">
        <v>155</v>
      </c>
      <c r="BM135" s="142" t="s">
        <v>354</v>
      </c>
    </row>
    <row r="136" spans="2:65" s="1" customFormat="1" ht="28.8">
      <c r="B136" s="28"/>
      <c r="D136" s="144" t="s">
        <v>164</v>
      </c>
      <c r="F136" s="145" t="s">
        <v>355</v>
      </c>
      <c r="L136" s="28"/>
      <c r="M136" s="146"/>
      <c r="T136" s="51"/>
      <c r="AT136" s="16" t="s">
        <v>164</v>
      </c>
      <c r="AU136" s="16" t="s">
        <v>86</v>
      </c>
    </row>
    <row r="137" spans="2:65" s="13" customFormat="1">
      <c r="B137" s="155"/>
      <c r="D137" s="144" t="s">
        <v>237</v>
      </c>
      <c r="F137" s="157" t="s">
        <v>356</v>
      </c>
      <c r="H137" s="158">
        <v>909.3</v>
      </c>
      <c r="L137" s="155"/>
      <c r="M137" s="159"/>
      <c r="T137" s="160"/>
      <c r="AT137" s="156" t="s">
        <v>237</v>
      </c>
      <c r="AU137" s="156" t="s">
        <v>86</v>
      </c>
      <c r="AV137" s="13" t="s">
        <v>86</v>
      </c>
      <c r="AW137" s="13" t="s">
        <v>3</v>
      </c>
      <c r="AX137" s="13" t="s">
        <v>84</v>
      </c>
      <c r="AY137" s="156" t="s">
        <v>156</v>
      </c>
    </row>
    <row r="138" spans="2:65" s="11" customFormat="1" ht="22.95" customHeight="1">
      <c r="B138" s="120"/>
      <c r="D138" s="121" t="s">
        <v>76</v>
      </c>
      <c r="E138" s="129" t="s">
        <v>179</v>
      </c>
      <c r="F138" s="129" t="s">
        <v>284</v>
      </c>
      <c r="J138" s="130">
        <f>BK138</f>
        <v>0</v>
      </c>
      <c r="L138" s="120"/>
      <c r="M138" s="124"/>
      <c r="P138" s="125">
        <f>SUM(P139:P140)</f>
        <v>29.588347000000002</v>
      </c>
      <c r="R138" s="125">
        <f>SUM(R139:R140)</f>
        <v>497.95022999999998</v>
      </c>
      <c r="T138" s="126">
        <f>SUM(T139:T140)</f>
        <v>0</v>
      </c>
      <c r="AR138" s="121" t="s">
        <v>84</v>
      </c>
      <c r="AT138" s="127" t="s">
        <v>76</v>
      </c>
      <c r="AU138" s="127" t="s">
        <v>84</v>
      </c>
      <c r="AY138" s="121" t="s">
        <v>156</v>
      </c>
      <c r="BK138" s="128">
        <f>SUM(BK139:BK140)</f>
        <v>0</v>
      </c>
    </row>
    <row r="139" spans="2:65" s="1" customFormat="1" ht="24.15" customHeight="1">
      <c r="B139" s="131"/>
      <c r="C139" s="132" t="s">
        <v>179</v>
      </c>
      <c r="D139" s="132" t="s">
        <v>159</v>
      </c>
      <c r="E139" s="133" t="s">
        <v>357</v>
      </c>
      <c r="F139" s="134" t="s">
        <v>358</v>
      </c>
      <c r="G139" s="135" t="s">
        <v>224</v>
      </c>
      <c r="H139" s="136">
        <v>721.66700000000003</v>
      </c>
      <c r="I139" s="137"/>
      <c r="J139" s="137">
        <f>ROUND(I139*H139,2)</f>
        <v>0</v>
      </c>
      <c r="K139" s="134" t="s">
        <v>1</v>
      </c>
      <c r="L139" s="28"/>
      <c r="M139" s="138" t="s">
        <v>1</v>
      </c>
      <c r="N139" s="139" t="s">
        <v>42</v>
      </c>
      <c r="O139" s="140">
        <v>4.1000000000000002E-2</v>
      </c>
      <c r="P139" s="140">
        <f>O139*H139</f>
        <v>29.588347000000002</v>
      </c>
      <c r="Q139" s="140">
        <v>0.69</v>
      </c>
      <c r="R139" s="140">
        <f>Q139*H139</f>
        <v>497.95022999999998</v>
      </c>
      <c r="S139" s="140">
        <v>0</v>
      </c>
      <c r="T139" s="141">
        <f>S139*H139</f>
        <v>0</v>
      </c>
      <c r="AR139" s="142" t="s">
        <v>155</v>
      </c>
      <c r="AT139" s="142" t="s">
        <v>159</v>
      </c>
      <c r="AU139" s="142" t="s">
        <v>86</v>
      </c>
      <c r="AY139" s="16" t="s">
        <v>156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6" t="s">
        <v>84</v>
      </c>
      <c r="BK139" s="143">
        <f>ROUND(I139*H139,2)</f>
        <v>0</v>
      </c>
      <c r="BL139" s="16" t="s">
        <v>155</v>
      </c>
      <c r="BM139" s="142" t="s">
        <v>359</v>
      </c>
    </row>
    <row r="140" spans="2:65" s="1" customFormat="1" ht="19.2">
      <c r="B140" s="28"/>
      <c r="D140" s="144" t="s">
        <v>164</v>
      </c>
      <c r="F140" s="145" t="s">
        <v>360</v>
      </c>
      <c r="L140" s="28"/>
      <c r="M140" s="146"/>
      <c r="T140" s="51"/>
      <c r="AT140" s="16" t="s">
        <v>164</v>
      </c>
      <c r="AU140" s="16" t="s">
        <v>86</v>
      </c>
    </row>
    <row r="141" spans="2:65" s="1" customFormat="1" ht="33" customHeight="1">
      <c r="B141" s="131"/>
      <c r="C141" s="132" t="s">
        <v>194</v>
      </c>
      <c r="D141" s="132" t="s">
        <v>159</v>
      </c>
      <c r="E141" s="133" t="s">
        <v>337</v>
      </c>
      <c r="F141" s="134" t="s">
        <v>338</v>
      </c>
      <c r="G141" s="135" t="s">
        <v>328</v>
      </c>
      <c r="H141" s="136">
        <v>454.65</v>
      </c>
      <c r="I141" s="137"/>
      <c r="J141" s="137">
        <f>ROUND(I141*H141,2)</f>
        <v>0</v>
      </c>
      <c r="K141" s="134" t="s">
        <v>225</v>
      </c>
      <c r="L141" s="28"/>
      <c r="M141" s="138" t="s">
        <v>1</v>
      </c>
      <c r="N141" s="139" t="s">
        <v>42</v>
      </c>
      <c r="O141" s="140">
        <v>6.6000000000000003E-2</v>
      </c>
      <c r="P141" s="140">
        <f>O141*H141</f>
        <v>30.006900000000002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155</v>
      </c>
      <c r="AT141" s="142" t="s">
        <v>159</v>
      </c>
      <c r="AU141" s="142" t="s">
        <v>86</v>
      </c>
      <c r="AY141" s="16" t="s">
        <v>156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6" t="s">
        <v>84</v>
      </c>
      <c r="BK141" s="143">
        <f>ROUND(I141*H141,2)</f>
        <v>0</v>
      </c>
      <c r="BL141" s="16" t="s">
        <v>155</v>
      </c>
      <c r="BM141" s="142" t="s">
        <v>361</v>
      </c>
    </row>
    <row r="142" spans="2:65" s="1" customFormat="1" ht="28.8">
      <c r="B142" s="28"/>
      <c r="D142" s="144" t="s">
        <v>164</v>
      </c>
      <c r="F142" s="145" t="s">
        <v>362</v>
      </c>
      <c r="L142" s="28"/>
      <c r="M142" s="147"/>
      <c r="N142" s="148"/>
      <c r="O142" s="148"/>
      <c r="P142" s="148"/>
      <c r="Q142" s="148"/>
      <c r="R142" s="148"/>
      <c r="S142" s="148"/>
      <c r="T142" s="149"/>
      <c r="AT142" s="16" t="s">
        <v>164</v>
      </c>
      <c r="AU142" s="16" t="s">
        <v>86</v>
      </c>
    </row>
    <row r="143" spans="2:65" s="1" customFormat="1" ht="6.9" customHeight="1">
      <c r="B143" s="40"/>
      <c r="C143" s="41"/>
      <c r="D143" s="41"/>
      <c r="E143" s="41"/>
      <c r="F143" s="41"/>
      <c r="G143" s="41"/>
      <c r="H143" s="41"/>
      <c r="I143" s="41"/>
      <c r="J143" s="41"/>
      <c r="K143" s="41"/>
      <c r="L143" s="28"/>
    </row>
  </sheetData>
  <autoFilter ref="C124:K142" xr:uid="{00000000-0009-0000-0000-000003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54"/>
  <sheetViews>
    <sheetView showGridLines="0" topLeftCell="A203" workbookViewId="0">
      <selection activeCell="Y216" sqref="Y216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1" width="22.28515625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0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6" t="s">
        <v>107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</row>
    <row r="4" spans="2:46" ht="24.9" customHeight="1">
      <c r="B4" s="19"/>
      <c r="D4" s="20" t="s">
        <v>128</v>
      </c>
      <c r="L4" s="19"/>
      <c r="M4" s="88" t="s">
        <v>10</v>
      </c>
      <c r="AT4" s="16" t="s">
        <v>3</v>
      </c>
    </row>
    <row r="5" spans="2:46" ht="6.9" customHeight="1">
      <c r="B5" s="19"/>
      <c r="L5" s="19"/>
    </row>
    <row r="6" spans="2:46" ht="12" customHeight="1">
      <c r="B6" s="19"/>
      <c r="D6" s="25" t="s">
        <v>14</v>
      </c>
      <c r="L6" s="19"/>
    </row>
    <row r="7" spans="2:46" ht="16.5" customHeight="1">
      <c r="B7" s="19"/>
      <c r="E7" s="218" t="str">
        <f>'Rekapitulace stavby'!K6</f>
        <v>ZTV pro výstavbu RD v obci Ústí (lokalita č.6 dle ÚPD)</v>
      </c>
      <c r="F7" s="219"/>
      <c r="G7" s="219"/>
      <c r="H7" s="219"/>
      <c r="L7" s="19"/>
    </row>
    <row r="8" spans="2:46" ht="12" customHeight="1">
      <c r="B8" s="19"/>
      <c r="D8" s="25" t="s">
        <v>129</v>
      </c>
      <c r="L8" s="19"/>
    </row>
    <row r="9" spans="2:46" s="1" customFormat="1" ht="16.5" customHeight="1">
      <c r="B9" s="28"/>
      <c r="E9" s="218" t="s">
        <v>363</v>
      </c>
      <c r="F9" s="217"/>
      <c r="G9" s="217"/>
      <c r="H9" s="217"/>
      <c r="L9" s="28"/>
    </row>
    <row r="10" spans="2:46" s="1" customFormat="1" ht="12" customHeight="1">
      <c r="B10" s="28"/>
      <c r="D10" s="25" t="s">
        <v>131</v>
      </c>
      <c r="L10" s="28"/>
    </row>
    <row r="11" spans="2:46" s="1" customFormat="1" ht="16.5" customHeight="1">
      <c r="B11" s="28"/>
      <c r="E11" s="184" t="s">
        <v>364</v>
      </c>
      <c r="F11" s="217"/>
      <c r="G11" s="217"/>
      <c r="H11" s="217"/>
      <c r="L11" s="28"/>
    </row>
    <row r="12" spans="2:46" s="1" customFormat="1">
      <c r="B12" s="28"/>
      <c r="L12" s="28"/>
    </row>
    <row r="13" spans="2:46" s="1" customFormat="1" ht="12" customHeight="1">
      <c r="B13" s="28"/>
      <c r="D13" s="25" t="s">
        <v>16</v>
      </c>
      <c r="F13" s="23" t="s">
        <v>108</v>
      </c>
      <c r="I13" s="25" t="s">
        <v>17</v>
      </c>
      <c r="J13" s="23" t="s">
        <v>1</v>
      </c>
      <c r="L13" s="28"/>
    </row>
    <row r="14" spans="2:46" s="1" customFormat="1" ht="12" customHeight="1">
      <c r="B14" s="28"/>
      <c r="D14" s="25" t="s">
        <v>18</v>
      </c>
      <c r="F14" s="23" t="s">
        <v>19</v>
      </c>
      <c r="I14" s="25" t="s">
        <v>20</v>
      </c>
      <c r="J14" s="48" t="str">
        <f>'Rekapitulace stavby'!AN8</f>
        <v>29. 8. 2022</v>
      </c>
      <c r="L14" s="28"/>
    </row>
    <row r="15" spans="2:46" s="1" customFormat="1" ht="10.95" customHeight="1">
      <c r="B15" s="28"/>
      <c r="L15" s="28"/>
    </row>
    <row r="16" spans="2:46" s="1" customFormat="1" ht="12" customHeight="1">
      <c r="B16" s="28"/>
      <c r="D16" s="25" t="s">
        <v>22</v>
      </c>
      <c r="I16" s="25" t="s">
        <v>23</v>
      </c>
      <c r="J16" s="23" t="s">
        <v>24</v>
      </c>
      <c r="L16" s="28"/>
    </row>
    <row r="17" spans="2:12" s="1" customFormat="1" ht="18" customHeight="1">
      <c r="B17" s="28"/>
      <c r="E17" s="23" t="s">
        <v>25</v>
      </c>
      <c r="I17" s="25" t="s">
        <v>26</v>
      </c>
      <c r="J17" s="23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5" t="s">
        <v>27</v>
      </c>
      <c r="I19" s="25" t="s">
        <v>23</v>
      </c>
      <c r="J19" s="23" t="str">
        <f>'Rekapitulace stavby'!AN13</f>
        <v/>
      </c>
      <c r="L19" s="28"/>
    </row>
    <row r="20" spans="2:12" s="1" customFormat="1" ht="18" customHeight="1">
      <c r="B20" s="28"/>
      <c r="E20" s="192" t="str">
        <f>'Rekapitulace stavby'!E14</f>
        <v xml:space="preserve"> </v>
      </c>
      <c r="F20" s="192"/>
      <c r="G20" s="192"/>
      <c r="H20" s="192"/>
      <c r="I20" s="25" t="s">
        <v>26</v>
      </c>
      <c r="J20" s="23" t="str">
        <f>'Rekapitulace stavby'!AN14</f>
        <v/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5" t="s">
        <v>29</v>
      </c>
      <c r="I22" s="25" t="s">
        <v>23</v>
      </c>
      <c r="J22" s="23" t="s">
        <v>30</v>
      </c>
      <c r="L22" s="28"/>
    </row>
    <row r="23" spans="2:12" s="1" customFormat="1" ht="18" customHeight="1">
      <c r="B23" s="28"/>
      <c r="E23" s="23" t="s">
        <v>31</v>
      </c>
      <c r="I23" s="25" t="s">
        <v>26</v>
      </c>
      <c r="J23" s="23" t="s">
        <v>32</v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5" t="s">
        <v>34</v>
      </c>
      <c r="I25" s="25" t="s">
        <v>23</v>
      </c>
      <c r="J25" s="23" t="str">
        <f>IF('Rekapitulace stavby'!AN19="","",'Rekapitulace stavby'!AN19)</f>
        <v/>
      </c>
      <c r="L25" s="28"/>
    </row>
    <row r="26" spans="2:12" s="1" customFormat="1" ht="18" customHeight="1">
      <c r="B26" s="28"/>
      <c r="E26" s="23" t="str">
        <f>IF('Rekapitulace stavby'!E20="","",'Rekapitulace stavby'!E20)</f>
        <v xml:space="preserve"> </v>
      </c>
      <c r="I26" s="25" t="s">
        <v>26</v>
      </c>
      <c r="J26" s="23" t="str">
        <f>IF('Rekapitulace stavby'!AN20="","",'Rekapitulace stavby'!AN20)</f>
        <v/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5" t="s">
        <v>35</v>
      </c>
      <c r="L28" s="28"/>
    </row>
    <row r="29" spans="2:12" s="7" customFormat="1" ht="274.5" customHeight="1">
      <c r="B29" s="89"/>
      <c r="E29" s="195" t="s">
        <v>365</v>
      </c>
      <c r="F29" s="195"/>
      <c r="G29" s="195"/>
      <c r="H29" s="195"/>
      <c r="L29" s="89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0" t="s">
        <v>37</v>
      </c>
      <c r="J32" s="61">
        <f>ROUND(J127, 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39</v>
      </c>
      <c r="I34" s="31" t="s">
        <v>38</v>
      </c>
      <c r="J34" s="31" t="s">
        <v>40</v>
      </c>
      <c r="L34" s="28"/>
    </row>
    <row r="35" spans="2:12" s="1" customFormat="1" ht="14.4" customHeight="1">
      <c r="B35" s="28"/>
      <c r="D35" s="91" t="s">
        <v>41</v>
      </c>
      <c r="E35" s="25" t="s">
        <v>42</v>
      </c>
      <c r="F35" s="81">
        <f>ROUND((SUM(BE127:BE253)),  2)</f>
        <v>0</v>
      </c>
      <c r="I35" s="92">
        <v>0.21</v>
      </c>
      <c r="J35" s="81">
        <f>ROUND(((SUM(BE127:BE253))*I35),  2)</f>
        <v>0</v>
      </c>
      <c r="L35" s="28"/>
    </row>
    <row r="36" spans="2:12" s="1" customFormat="1" ht="14.4" customHeight="1">
      <c r="B36" s="28"/>
      <c r="E36" s="25" t="s">
        <v>43</v>
      </c>
      <c r="F36" s="81">
        <f>ROUND((SUM(BF127:BF253)),  2)</f>
        <v>0</v>
      </c>
      <c r="I36" s="92">
        <v>0.15</v>
      </c>
      <c r="J36" s="81">
        <f>ROUND(((SUM(BF127:BF253))*I36),  2)</f>
        <v>0</v>
      </c>
      <c r="L36" s="28"/>
    </row>
    <row r="37" spans="2:12" s="1" customFormat="1" ht="14.4" hidden="1" customHeight="1">
      <c r="B37" s="28"/>
      <c r="E37" s="25" t="s">
        <v>44</v>
      </c>
      <c r="F37" s="81">
        <f>ROUND((SUM(BG127:BG253)),  2)</f>
        <v>0</v>
      </c>
      <c r="I37" s="92">
        <v>0.21</v>
      </c>
      <c r="J37" s="81">
        <f>0</f>
        <v>0</v>
      </c>
      <c r="L37" s="28"/>
    </row>
    <row r="38" spans="2:12" s="1" customFormat="1" ht="14.4" hidden="1" customHeight="1">
      <c r="B38" s="28"/>
      <c r="E38" s="25" t="s">
        <v>45</v>
      </c>
      <c r="F38" s="81">
        <f>ROUND((SUM(BH127:BH253)),  2)</f>
        <v>0</v>
      </c>
      <c r="I38" s="92">
        <v>0.15</v>
      </c>
      <c r="J38" s="81">
        <f>0</f>
        <v>0</v>
      </c>
      <c r="L38" s="28"/>
    </row>
    <row r="39" spans="2:12" s="1" customFormat="1" ht="14.4" hidden="1" customHeight="1">
      <c r="B39" s="28"/>
      <c r="E39" s="25" t="s">
        <v>46</v>
      </c>
      <c r="F39" s="81">
        <f>ROUND((SUM(BI127:BI253)),  2)</f>
        <v>0</v>
      </c>
      <c r="I39" s="92">
        <v>0</v>
      </c>
      <c r="J39" s="81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47</v>
      </c>
      <c r="E41" s="52"/>
      <c r="F41" s="52"/>
      <c r="G41" s="95" t="s">
        <v>48</v>
      </c>
      <c r="H41" s="96" t="s">
        <v>49</v>
      </c>
      <c r="I41" s="52"/>
      <c r="J41" s="97">
        <f>SUM(J32:J39)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50</v>
      </c>
      <c r="E50" s="38"/>
      <c r="F50" s="38"/>
      <c r="G50" s="37" t="s">
        <v>51</v>
      </c>
      <c r="H50" s="38"/>
      <c r="I50" s="38"/>
      <c r="J50" s="38"/>
      <c r="K50" s="38"/>
      <c r="L50" s="28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.2">
      <c r="B61" s="28"/>
      <c r="D61" s="39" t="s">
        <v>52</v>
      </c>
      <c r="E61" s="30"/>
      <c r="F61" s="99" t="s">
        <v>53</v>
      </c>
      <c r="G61" s="39" t="s">
        <v>52</v>
      </c>
      <c r="H61" s="30"/>
      <c r="I61" s="30"/>
      <c r="J61" s="100" t="s">
        <v>53</v>
      </c>
      <c r="K61" s="30"/>
      <c r="L61" s="28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.2">
      <c r="B65" s="28"/>
      <c r="D65" s="37" t="s">
        <v>54</v>
      </c>
      <c r="E65" s="38"/>
      <c r="F65" s="38"/>
      <c r="G65" s="37" t="s">
        <v>55</v>
      </c>
      <c r="H65" s="38"/>
      <c r="I65" s="38"/>
      <c r="J65" s="38"/>
      <c r="K65" s="38"/>
      <c r="L65" s="28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.2">
      <c r="B76" s="28"/>
      <c r="D76" s="39" t="s">
        <v>52</v>
      </c>
      <c r="E76" s="30"/>
      <c r="F76" s="99" t="s">
        <v>53</v>
      </c>
      <c r="G76" s="39" t="s">
        <v>52</v>
      </c>
      <c r="H76" s="30"/>
      <c r="I76" s="30"/>
      <c r="J76" s="100" t="s">
        <v>53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133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18" t="str">
        <f>E7</f>
        <v>ZTV pro výstavbu RD v obci Ústí (lokalita č.6 dle ÚPD)</v>
      </c>
      <c r="F85" s="219"/>
      <c r="G85" s="219"/>
      <c r="H85" s="219"/>
      <c r="L85" s="28"/>
    </row>
    <row r="86" spans="2:12" ht="12" customHeight="1">
      <c r="B86" s="19"/>
      <c r="C86" s="25" t="s">
        <v>129</v>
      </c>
      <c r="L86" s="19"/>
    </row>
    <row r="87" spans="2:12" s="1" customFormat="1" ht="16.5" customHeight="1">
      <c r="B87" s="28"/>
      <c r="E87" s="218" t="s">
        <v>363</v>
      </c>
      <c r="F87" s="217"/>
      <c r="G87" s="217"/>
      <c r="H87" s="217"/>
      <c r="L87" s="28"/>
    </row>
    <row r="88" spans="2:12" s="1" customFormat="1" ht="12" customHeight="1">
      <c r="B88" s="28"/>
      <c r="C88" s="25" t="s">
        <v>131</v>
      </c>
      <c r="L88" s="28"/>
    </row>
    <row r="89" spans="2:12" s="1" customFormat="1" ht="16.5" customHeight="1">
      <c r="B89" s="28"/>
      <c r="E89" s="184" t="str">
        <f>E11</f>
        <v>SO-301 - Splašková kanalizace</v>
      </c>
      <c r="F89" s="217"/>
      <c r="G89" s="217"/>
      <c r="H89" s="217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5" t="s">
        <v>18</v>
      </c>
      <c r="F91" s="23" t="str">
        <f>F14</f>
        <v>Ústí u Humpolce</v>
      </c>
      <c r="I91" s="25" t="s">
        <v>20</v>
      </c>
      <c r="J91" s="48" t="str">
        <f>IF(J14="","",J14)</f>
        <v>29. 8. 2022</v>
      </c>
      <c r="L91" s="28"/>
    </row>
    <row r="92" spans="2:12" s="1" customFormat="1" ht="6.9" customHeight="1">
      <c r="B92" s="28"/>
      <c r="L92" s="28"/>
    </row>
    <row r="93" spans="2:12" s="1" customFormat="1" ht="25.65" customHeight="1">
      <c r="B93" s="28"/>
      <c r="C93" s="25" t="s">
        <v>22</v>
      </c>
      <c r="F93" s="23" t="str">
        <f>E17</f>
        <v>Obec Ústí</v>
      </c>
      <c r="I93" s="25" t="s">
        <v>29</v>
      </c>
      <c r="J93" s="26" t="str">
        <f>E23</f>
        <v>PROJEKT CENTRUM NOVA s.r.o.</v>
      </c>
      <c r="L93" s="28"/>
    </row>
    <row r="94" spans="2:12" s="1" customFormat="1" ht="15.15" customHeight="1">
      <c r="B94" s="28"/>
      <c r="C94" s="25" t="s">
        <v>27</v>
      </c>
      <c r="F94" s="23" t="str">
        <f>IF(E20="","",E20)</f>
        <v xml:space="preserve"> </v>
      </c>
      <c r="I94" s="25" t="s">
        <v>34</v>
      </c>
      <c r="J94" s="26" t="str">
        <f>E26</f>
        <v xml:space="preserve"> 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1" t="s">
        <v>134</v>
      </c>
      <c r="D96" s="93"/>
      <c r="E96" s="93"/>
      <c r="F96" s="93"/>
      <c r="G96" s="93"/>
      <c r="H96" s="93"/>
      <c r="I96" s="93"/>
      <c r="J96" s="102" t="s">
        <v>135</v>
      </c>
      <c r="K96" s="93"/>
      <c r="L96" s="28"/>
    </row>
    <row r="97" spans="2:47" s="1" customFormat="1" ht="10.35" customHeight="1">
      <c r="B97" s="28"/>
      <c r="L97" s="28"/>
    </row>
    <row r="98" spans="2:47" s="1" customFormat="1" ht="22.95" customHeight="1">
      <c r="B98" s="28"/>
      <c r="C98" s="103" t="s">
        <v>136</v>
      </c>
      <c r="J98" s="61">
        <f>J127</f>
        <v>0</v>
      </c>
      <c r="L98" s="28"/>
      <c r="AU98" s="16" t="s">
        <v>137</v>
      </c>
    </row>
    <row r="99" spans="2:47" s="8" customFormat="1" ht="24.9" customHeight="1">
      <c r="B99" s="104"/>
      <c r="D99" s="105" t="s">
        <v>211</v>
      </c>
      <c r="E99" s="106"/>
      <c r="F99" s="106"/>
      <c r="G99" s="106"/>
      <c r="H99" s="106"/>
      <c r="I99" s="106"/>
      <c r="J99" s="107">
        <f>J128</f>
        <v>0</v>
      </c>
      <c r="L99" s="104"/>
    </row>
    <row r="100" spans="2:47" s="9" customFormat="1" ht="19.95" customHeight="1">
      <c r="B100" s="108"/>
      <c r="D100" s="109" t="s">
        <v>212</v>
      </c>
      <c r="E100" s="110"/>
      <c r="F100" s="110"/>
      <c r="G100" s="110"/>
      <c r="H100" s="110"/>
      <c r="I100" s="110"/>
      <c r="J100" s="111">
        <f>J129</f>
        <v>0</v>
      </c>
      <c r="L100" s="108"/>
    </row>
    <row r="101" spans="2:47" s="9" customFormat="1" ht="19.95" customHeight="1">
      <c r="B101" s="108"/>
      <c r="D101" s="109" t="s">
        <v>366</v>
      </c>
      <c r="E101" s="110"/>
      <c r="F101" s="110"/>
      <c r="G101" s="110"/>
      <c r="H101" s="110"/>
      <c r="I101" s="110"/>
      <c r="J101" s="111">
        <f>J187</f>
        <v>0</v>
      </c>
      <c r="L101" s="108"/>
    </row>
    <row r="102" spans="2:47" s="9" customFormat="1" ht="19.95" customHeight="1">
      <c r="B102" s="108"/>
      <c r="D102" s="109" t="s">
        <v>367</v>
      </c>
      <c r="E102" s="110"/>
      <c r="F102" s="110"/>
      <c r="G102" s="110"/>
      <c r="H102" s="110"/>
      <c r="I102" s="110"/>
      <c r="J102" s="111">
        <f>J190</f>
        <v>0</v>
      </c>
      <c r="L102" s="108"/>
    </row>
    <row r="103" spans="2:47" s="9" customFormat="1" ht="19.95" customHeight="1">
      <c r="B103" s="108"/>
      <c r="D103" s="109" t="s">
        <v>215</v>
      </c>
      <c r="E103" s="110"/>
      <c r="F103" s="110"/>
      <c r="G103" s="110"/>
      <c r="H103" s="110"/>
      <c r="I103" s="110"/>
      <c r="J103" s="111">
        <f>J194</f>
        <v>0</v>
      </c>
      <c r="L103" s="108"/>
    </row>
    <row r="104" spans="2:47" s="9" customFormat="1" ht="19.95" customHeight="1">
      <c r="B104" s="108"/>
      <c r="D104" s="109" t="s">
        <v>217</v>
      </c>
      <c r="E104" s="110"/>
      <c r="F104" s="110"/>
      <c r="G104" s="110"/>
      <c r="H104" s="110"/>
      <c r="I104" s="110"/>
      <c r="J104" s="111">
        <f>J243</f>
        <v>0</v>
      </c>
      <c r="L104" s="108"/>
    </row>
    <row r="105" spans="2:47" s="9" customFormat="1" ht="19.95" customHeight="1">
      <c r="B105" s="108"/>
      <c r="D105" s="109" t="s">
        <v>218</v>
      </c>
      <c r="E105" s="110"/>
      <c r="F105" s="110"/>
      <c r="G105" s="110"/>
      <c r="H105" s="110"/>
      <c r="I105" s="110"/>
      <c r="J105" s="111">
        <f>J251</f>
        <v>0</v>
      </c>
      <c r="L105" s="108"/>
    </row>
    <row r="106" spans="2:47" s="1" customFormat="1" ht="21.75" customHeight="1">
      <c r="B106" s="28"/>
      <c r="L106" s="28"/>
    </row>
    <row r="107" spans="2:47" s="1" customFormat="1" ht="6.9" customHeight="1"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28"/>
    </row>
    <row r="111" spans="2:47" s="1" customFormat="1" ht="6.9" customHeight="1"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28"/>
    </row>
    <row r="112" spans="2:47" s="1" customFormat="1" ht="24.9" customHeight="1">
      <c r="B112" s="28"/>
      <c r="C112" s="20" t="s">
        <v>140</v>
      </c>
      <c r="L112" s="28"/>
    </row>
    <row r="113" spans="2:63" s="1" customFormat="1" ht="6.9" customHeight="1">
      <c r="B113" s="28"/>
      <c r="L113" s="28"/>
    </row>
    <row r="114" spans="2:63" s="1" customFormat="1" ht="12" customHeight="1">
      <c r="B114" s="28"/>
      <c r="C114" s="25" t="s">
        <v>14</v>
      </c>
      <c r="L114" s="28"/>
    </row>
    <row r="115" spans="2:63" s="1" customFormat="1" ht="16.5" customHeight="1">
      <c r="B115" s="28"/>
      <c r="E115" s="218" t="str">
        <f>E7</f>
        <v>ZTV pro výstavbu RD v obci Ústí (lokalita č.6 dle ÚPD)</v>
      </c>
      <c r="F115" s="219"/>
      <c r="G115" s="219"/>
      <c r="H115" s="219"/>
      <c r="L115" s="28"/>
    </row>
    <row r="116" spans="2:63" ht="12" customHeight="1">
      <c r="B116" s="19"/>
      <c r="C116" s="25" t="s">
        <v>129</v>
      </c>
      <c r="L116" s="19"/>
    </row>
    <row r="117" spans="2:63" s="1" customFormat="1" ht="16.5" customHeight="1">
      <c r="B117" s="28"/>
      <c r="E117" s="218" t="s">
        <v>363</v>
      </c>
      <c r="F117" s="217"/>
      <c r="G117" s="217"/>
      <c r="H117" s="217"/>
      <c r="L117" s="28"/>
    </row>
    <row r="118" spans="2:63" s="1" customFormat="1" ht="12" customHeight="1">
      <c r="B118" s="28"/>
      <c r="C118" s="25" t="s">
        <v>131</v>
      </c>
      <c r="L118" s="28"/>
    </row>
    <row r="119" spans="2:63" s="1" customFormat="1" ht="16.5" customHeight="1">
      <c r="B119" s="28"/>
      <c r="E119" s="184" t="str">
        <f>E11</f>
        <v>SO-301 - Splašková kanalizace</v>
      </c>
      <c r="F119" s="217"/>
      <c r="G119" s="217"/>
      <c r="H119" s="217"/>
      <c r="L119" s="28"/>
    </row>
    <row r="120" spans="2:63" s="1" customFormat="1" ht="6.9" customHeight="1">
      <c r="B120" s="28"/>
      <c r="L120" s="28"/>
    </row>
    <row r="121" spans="2:63" s="1" customFormat="1" ht="12" customHeight="1">
      <c r="B121" s="28"/>
      <c r="C121" s="25" t="s">
        <v>18</v>
      </c>
      <c r="F121" s="23" t="str">
        <f>F14</f>
        <v>Ústí u Humpolce</v>
      </c>
      <c r="I121" s="25" t="s">
        <v>20</v>
      </c>
      <c r="J121" s="48" t="str">
        <f>IF(J14="","",J14)</f>
        <v>29. 8. 2022</v>
      </c>
      <c r="L121" s="28"/>
    </row>
    <row r="122" spans="2:63" s="1" customFormat="1" ht="6.9" customHeight="1">
      <c r="B122" s="28"/>
      <c r="L122" s="28"/>
    </row>
    <row r="123" spans="2:63" s="1" customFormat="1" ht="25.65" customHeight="1">
      <c r="B123" s="28"/>
      <c r="C123" s="25" t="s">
        <v>22</v>
      </c>
      <c r="F123" s="23" t="str">
        <f>E17</f>
        <v>Obec Ústí</v>
      </c>
      <c r="I123" s="25" t="s">
        <v>29</v>
      </c>
      <c r="J123" s="26" t="str">
        <f>E23</f>
        <v>PROJEKT CENTRUM NOVA s.r.o.</v>
      </c>
      <c r="L123" s="28"/>
    </row>
    <row r="124" spans="2:63" s="1" customFormat="1" ht="15.15" customHeight="1">
      <c r="B124" s="28"/>
      <c r="C124" s="25" t="s">
        <v>27</v>
      </c>
      <c r="F124" s="23" t="str">
        <f>IF(E20="","",E20)</f>
        <v xml:space="preserve"> </v>
      </c>
      <c r="I124" s="25" t="s">
        <v>34</v>
      </c>
      <c r="J124" s="26" t="str">
        <f>E26</f>
        <v xml:space="preserve"> </v>
      </c>
      <c r="L124" s="28"/>
    </row>
    <row r="125" spans="2:63" s="1" customFormat="1" ht="10.35" customHeight="1">
      <c r="B125" s="28"/>
      <c r="L125" s="28"/>
    </row>
    <row r="126" spans="2:63" s="10" customFormat="1" ht="29.25" customHeight="1">
      <c r="B126" s="112"/>
      <c r="C126" s="113" t="s">
        <v>141</v>
      </c>
      <c r="D126" s="114" t="s">
        <v>62</v>
      </c>
      <c r="E126" s="114" t="s">
        <v>58</v>
      </c>
      <c r="F126" s="114" t="s">
        <v>59</v>
      </c>
      <c r="G126" s="114" t="s">
        <v>142</v>
      </c>
      <c r="H126" s="114" t="s">
        <v>143</v>
      </c>
      <c r="I126" s="114" t="s">
        <v>144</v>
      </c>
      <c r="J126" s="114" t="s">
        <v>135</v>
      </c>
      <c r="K126" s="115" t="s">
        <v>145</v>
      </c>
      <c r="L126" s="112"/>
      <c r="M126" s="54" t="s">
        <v>1</v>
      </c>
      <c r="N126" s="55" t="s">
        <v>41</v>
      </c>
      <c r="O126" s="55" t="s">
        <v>146</v>
      </c>
      <c r="P126" s="55" t="s">
        <v>147</v>
      </c>
      <c r="Q126" s="55" t="s">
        <v>148</v>
      </c>
      <c r="R126" s="55" t="s">
        <v>149</v>
      </c>
      <c r="S126" s="55" t="s">
        <v>150</v>
      </c>
      <c r="T126" s="56" t="s">
        <v>151</v>
      </c>
    </row>
    <row r="127" spans="2:63" s="1" customFormat="1" ht="22.95" customHeight="1">
      <c r="B127" s="28"/>
      <c r="C127" s="59" t="s">
        <v>152</v>
      </c>
      <c r="J127" s="116">
        <f>BK127</f>
        <v>0</v>
      </c>
      <c r="L127" s="28"/>
      <c r="M127" s="57"/>
      <c r="N127" s="49"/>
      <c r="O127" s="49"/>
      <c r="P127" s="117">
        <f>P128</f>
        <v>633.87587000000008</v>
      </c>
      <c r="Q127" s="49"/>
      <c r="R127" s="117">
        <f>R128</f>
        <v>104.13369035999999</v>
      </c>
      <c r="S127" s="49"/>
      <c r="T127" s="118">
        <f>T128</f>
        <v>0.92159999999999997</v>
      </c>
      <c r="AT127" s="16" t="s">
        <v>76</v>
      </c>
      <c r="AU127" s="16" t="s">
        <v>137</v>
      </c>
      <c r="BK127" s="119">
        <f>BK128</f>
        <v>0</v>
      </c>
    </row>
    <row r="128" spans="2:63" s="11" customFormat="1" ht="25.95" customHeight="1">
      <c r="B128" s="120"/>
      <c r="D128" s="121" t="s">
        <v>76</v>
      </c>
      <c r="E128" s="122" t="s">
        <v>219</v>
      </c>
      <c r="F128" s="122" t="s">
        <v>220</v>
      </c>
      <c r="J128" s="123">
        <f>BK128</f>
        <v>0</v>
      </c>
      <c r="L128" s="120"/>
      <c r="M128" s="124"/>
      <c r="P128" s="125">
        <f>P129+P187+P190+P194+P243+P251</f>
        <v>633.87587000000008</v>
      </c>
      <c r="R128" s="125">
        <f>R129+R187+R190+R194+R243+R251</f>
        <v>104.13369035999999</v>
      </c>
      <c r="T128" s="126">
        <f>T129+T187+T190+T194+T243+T251</f>
        <v>0.92159999999999997</v>
      </c>
      <c r="AR128" s="121" t="s">
        <v>84</v>
      </c>
      <c r="AT128" s="127" t="s">
        <v>76</v>
      </c>
      <c r="AU128" s="127" t="s">
        <v>77</v>
      </c>
      <c r="AY128" s="121" t="s">
        <v>156</v>
      </c>
      <c r="BK128" s="128">
        <f>BK129+BK187+BK190+BK194+BK243+BK251</f>
        <v>0</v>
      </c>
    </row>
    <row r="129" spans="2:65" s="11" customFormat="1" ht="22.95" customHeight="1">
      <c r="B129" s="120"/>
      <c r="D129" s="121" t="s">
        <v>76</v>
      </c>
      <c r="E129" s="129" t="s">
        <v>84</v>
      </c>
      <c r="F129" s="129" t="s">
        <v>221</v>
      </c>
      <c r="J129" s="130">
        <f>BK129</f>
        <v>0</v>
      </c>
      <c r="L129" s="120"/>
      <c r="M129" s="124"/>
      <c r="P129" s="125">
        <f>SUM(P130:P186)</f>
        <v>295.16022400000003</v>
      </c>
      <c r="R129" s="125">
        <f>SUM(R130:R186)</f>
        <v>86.17519999999999</v>
      </c>
      <c r="T129" s="126">
        <f>SUM(T130:T186)</f>
        <v>0</v>
      </c>
      <c r="AR129" s="121" t="s">
        <v>84</v>
      </c>
      <c r="AT129" s="127" t="s">
        <v>76</v>
      </c>
      <c r="AU129" s="127" t="s">
        <v>84</v>
      </c>
      <c r="AY129" s="121" t="s">
        <v>156</v>
      </c>
      <c r="BK129" s="128">
        <f>SUM(BK130:BK186)</f>
        <v>0</v>
      </c>
    </row>
    <row r="130" spans="2:65" s="1" customFormat="1" ht="16.5" customHeight="1">
      <c r="B130" s="131"/>
      <c r="C130" s="132" t="s">
        <v>84</v>
      </c>
      <c r="D130" s="132" t="s">
        <v>159</v>
      </c>
      <c r="E130" s="133" t="s">
        <v>368</v>
      </c>
      <c r="F130" s="134" t="s">
        <v>369</v>
      </c>
      <c r="G130" s="135" t="s">
        <v>281</v>
      </c>
      <c r="H130" s="136">
        <v>20</v>
      </c>
      <c r="I130" s="137"/>
      <c r="J130" s="137">
        <f>ROUND(I130*H130,2)</f>
        <v>0</v>
      </c>
      <c r="K130" s="134" t="s">
        <v>225</v>
      </c>
      <c r="L130" s="28"/>
      <c r="M130" s="138" t="s">
        <v>1</v>
      </c>
      <c r="N130" s="139" t="s">
        <v>42</v>
      </c>
      <c r="O130" s="140">
        <v>0.30299999999999999</v>
      </c>
      <c r="P130" s="140">
        <f>O130*H130</f>
        <v>6.06</v>
      </c>
      <c r="Q130" s="140">
        <v>7.1900000000000002E-3</v>
      </c>
      <c r="R130" s="140">
        <f>Q130*H130</f>
        <v>0.14380000000000001</v>
      </c>
      <c r="S130" s="140">
        <v>0</v>
      </c>
      <c r="T130" s="141">
        <f>S130*H130</f>
        <v>0</v>
      </c>
      <c r="AR130" s="142" t="s">
        <v>155</v>
      </c>
      <c r="AT130" s="142" t="s">
        <v>159</v>
      </c>
      <c r="AU130" s="142" t="s">
        <v>86</v>
      </c>
      <c r="AY130" s="16" t="s">
        <v>156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6" t="s">
        <v>84</v>
      </c>
      <c r="BK130" s="143">
        <f>ROUND(I130*H130,2)</f>
        <v>0</v>
      </c>
      <c r="BL130" s="16" t="s">
        <v>155</v>
      </c>
      <c r="BM130" s="142" t="s">
        <v>370</v>
      </c>
    </row>
    <row r="131" spans="2:65" s="1" customFormat="1">
      <c r="B131" s="28"/>
      <c r="D131" s="144" t="s">
        <v>164</v>
      </c>
      <c r="F131" s="145" t="s">
        <v>371</v>
      </c>
      <c r="L131" s="28"/>
      <c r="M131" s="146"/>
      <c r="T131" s="51"/>
      <c r="AT131" s="16" t="s">
        <v>164</v>
      </c>
      <c r="AU131" s="16" t="s">
        <v>86</v>
      </c>
    </row>
    <row r="132" spans="2:65" s="1" customFormat="1" ht="24.15" customHeight="1">
      <c r="B132" s="131"/>
      <c r="C132" s="132" t="s">
        <v>86</v>
      </c>
      <c r="D132" s="132" t="s">
        <v>159</v>
      </c>
      <c r="E132" s="133" t="s">
        <v>372</v>
      </c>
      <c r="F132" s="134" t="s">
        <v>373</v>
      </c>
      <c r="G132" s="135" t="s">
        <v>374</v>
      </c>
      <c r="H132" s="136">
        <v>240</v>
      </c>
      <c r="I132" s="137"/>
      <c r="J132" s="137">
        <f>ROUND(I132*H132,2)</f>
        <v>0</v>
      </c>
      <c r="K132" s="134" t="s">
        <v>225</v>
      </c>
      <c r="L132" s="28"/>
      <c r="M132" s="138" t="s">
        <v>1</v>
      </c>
      <c r="N132" s="139" t="s">
        <v>42</v>
      </c>
      <c r="O132" s="140">
        <v>0.184</v>
      </c>
      <c r="P132" s="140">
        <f>O132*H132</f>
        <v>44.16</v>
      </c>
      <c r="Q132" s="140">
        <v>3.0000000000000001E-5</v>
      </c>
      <c r="R132" s="140">
        <f>Q132*H132</f>
        <v>7.1999999999999998E-3</v>
      </c>
      <c r="S132" s="140">
        <v>0</v>
      </c>
      <c r="T132" s="141">
        <f>S132*H132</f>
        <v>0</v>
      </c>
      <c r="AR132" s="142" t="s">
        <v>155</v>
      </c>
      <c r="AT132" s="142" t="s">
        <v>159</v>
      </c>
      <c r="AU132" s="142" t="s">
        <v>86</v>
      </c>
      <c r="AY132" s="16" t="s">
        <v>156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6" t="s">
        <v>84</v>
      </c>
      <c r="BK132" s="143">
        <f>ROUND(I132*H132,2)</f>
        <v>0</v>
      </c>
      <c r="BL132" s="16" t="s">
        <v>155</v>
      </c>
      <c r="BM132" s="142" t="s">
        <v>375</v>
      </c>
    </row>
    <row r="133" spans="2:65" s="1" customFormat="1" ht="19.2">
      <c r="B133" s="28"/>
      <c r="D133" s="144" t="s">
        <v>164</v>
      </c>
      <c r="F133" s="145" t="s">
        <v>376</v>
      </c>
      <c r="L133" s="28"/>
      <c r="M133" s="146"/>
      <c r="T133" s="51"/>
      <c r="AT133" s="16" t="s">
        <v>164</v>
      </c>
      <c r="AU133" s="16" t="s">
        <v>86</v>
      </c>
    </row>
    <row r="134" spans="2:65" s="1" customFormat="1" ht="24.15" customHeight="1">
      <c r="B134" s="131"/>
      <c r="C134" s="132" t="s">
        <v>170</v>
      </c>
      <c r="D134" s="132" t="s">
        <v>159</v>
      </c>
      <c r="E134" s="133" t="s">
        <v>377</v>
      </c>
      <c r="F134" s="134" t="s">
        <v>378</v>
      </c>
      <c r="G134" s="135" t="s">
        <v>281</v>
      </c>
      <c r="H134" s="136">
        <v>2</v>
      </c>
      <c r="I134" s="137"/>
      <c r="J134" s="137">
        <f>ROUND(I134*H134,2)</f>
        <v>0</v>
      </c>
      <c r="K134" s="134" t="s">
        <v>225</v>
      </c>
      <c r="L134" s="28"/>
      <c r="M134" s="138" t="s">
        <v>1</v>
      </c>
      <c r="N134" s="139" t="s">
        <v>42</v>
      </c>
      <c r="O134" s="140">
        <v>0.81799999999999995</v>
      </c>
      <c r="P134" s="140">
        <f>O134*H134</f>
        <v>1.6359999999999999</v>
      </c>
      <c r="Q134" s="140">
        <v>8.6800000000000002E-3</v>
      </c>
      <c r="R134" s="140">
        <f>Q134*H134</f>
        <v>1.736E-2</v>
      </c>
      <c r="S134" s="140">
        <v>0</v>
      </c>
      <c r="T134" s="141">
        <f>S134*H134</f>
        <v>0</v>
      </c>
      <c r="AR134" s="142" t="s">
        <v>155</v>
      </c>
      <c r="AT134" s="142" t="s">
        <v>159</v>
      </c>
      <c r="AU134" s="142" t="s">
        <v>86</v>
      </c>
      <c r="AY134" s="16" t="s">
        <v>156</v>
      </c>
      <c r="BE134" s="143">
        <f>IF(N134="základní",J134,0)</f>
        <v>0</v>
      </c>
      <c r="BF134" s="143">
        <f>IF(N134="snížená",J134,0)</f>
        <v>0</v>
      </c>
      <c r="BG134" s="143">
        <f>IF(N134="zákl. přenesená",J134,0)</f>
        <v>0</v>
      </c>
      <c r="BH134" s="143">
        <f>IF(N134="sníž. přenesená",J134,0)</f>
        <v>0</v>
      </c>
      <c r="BI134" s="143">
        <f>IF(N134="nulová",J134,0)</f>
        <v>0</v>
      </c>
      <c r="BJ134" s="16" t="s">
        <v>84</v>
      </c>
      <c r="BK134" s="143">
        <f>ROUND(I134*H134,2)</f>
        <v>0</v>
      </c>
      <c r="BL134" s="16" t="s">
        <v>155</v>
      </c>
      <c r="BM134" s="142" t="s">
        <v>379</v>
      </c>
    </row>
    <row r="135" spans="2:65" s="1" customFormat="1" ht="57.6">
      <c r="B135" s="28"/>
      <c r="D135" s="144" t="s">
        <v>164</v>
      </c>
      <c r="F135" s="145" t="s">
        <v>380</v>
      </c>
      <c r="L135" s="28"/>
      <c r="M135" s="146"/>
      <c r="T135" s="51"/>
      <c r="AT135" s="16" t="s">
        <v>164</v>
      </c>
      <c r="AU135" s="16" t="s">
        <v>86</v>
      </c>
    </row>
    <row r="136" spans="2:65" s="1" customFormat="1" ht="33" customHeight="1">
      <c r="B136" s="131"/>
      <c r="C136" s="132" t="s">
        <v>155</v>
      </c>
      <c r="D136" s="132" t="s">
        <v>159</v>
      </c>
      <c r="E136" s="133" t="s">
        <v>381</v>
      </c>
      <c r="F136" s="134" t="s">
        <v>382</v>
      </c>
      <c r="G136" s="135" t="s">
        <v>230</v>
      </c>
      <c r="H136" s="136">
        <v>43.177999999999997</v>
      </c>
      <c r="I136" s="137"/>
      <c r="J136" s="137">
        <f>ROUND(I136*H136,2)</f>
        <v>0</v>
      </c>
      <c r="K136" s="134" t="s">
        <v>225</v>
      </c>
      <c r="L136" s="28"/>
      <c r="M136" s="138" t="s">
        <v>1</v>
      </c>
      <c r="N136" s="139" t="s">
        <v>42</v>
      </c>
      <c r="O136" s="140">
        <v>0.42399999999999999</v>
      </c>
      <c r="P136" s="140">
        <f>O136*H136</f>
        <v>18.307471999999997</v>
      </c>
      <c r="Q136" s="140">
        <v>0</v>
      </c>
      <c r="R136" s="140">
        <f>Q136*H136</f>
        <v>0</v>
      </c>
      <c r="S136" s="140">
        <v>0</v>
      </c>
      <c r="T136" s="141">
        <f>S136*H136</f>
        <v>0</v>
      </c>
      <c r="AR136" s="142" t="s">
        <v>155</v>
      </c>
      <c r="AT136" s="142" t="s">
        <v>159</v>
      </c>
      <c r="AU136" s="142" t="s">
        <v>86</v>
      </c>
      <c r="AY136" s="16" t="s">
        <v>156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6" t="s">
        <v>84</v>
      </c>
      <c r="BK136" s="143">
        <f>ROUND(I136*H136,2)</f>
        <v>0</v>
      </c>
      <c r="BL136" s="16" t="s">
        <v>155</v>
      </c>
      <c r="BM136" s="142" t="s">
        <v>383</v>
      </c>
    </row>
    <row r="137" spans="2:65" s="1" customFormat="1" ht="28.8">
      <c r="B137" s="28"/>
      <c r="D137" s="144" t="s">
        <v>164</v>
      </c>
      <c r="F137" s="145" t="s">
        <v>384</v>
      </c>
      <c r="L137" s="28"/>
      <c r="M137" s="146"/>
      <c r="T137" s="51"/>
      <c r="AT137" s="16" t="s">
        <v>164</v>
      </c>
      <c r="AU137" s="16" t="s">
        <v>86</v>
      </c>
    </row>
    <row r="138" spans="2:65" s="13" customFormat="1">
      <c r="B138" s="155"/>
      <c r="D138" s="144" t="s">
        <v>237</v>
      </c>
      <c r="E138" s="156" t="s">
        <v>1</v>
      </c>
      <c r="F138" s="157" t="s">
        <v>385</v>
      </c>
      <c r="H138" s="158">
        <v>143.92500000000001</v>
      </c>
      <c r="L138" s="155"/>
      <c r="M138" s="159"/>
      <c r="T138" s="160"/>
      <c r="AT138" s="156" t="s">
        <v>237</v>
      </c>
      <c r="AU138" s="156" t="s">
        <v>86</v>
      </c>
      <c r="AV138" s="13" t="s">
        <v>86</v>
      </c>
      <c r="AW138" s="13" t="s">
        <v>33</v>
      </c>
      <c r="AX138" s="13" t="s">
        <v>84</v>
      </c>
      <c r="AY138" s="156" t="s">
        <v>156</v>
      </c>
    </row>
    <row r="139" spans="2:65" s="13" customFormat="1">
      <c r="B139" s="155"/>
      <c r="D139" s="144" t="s">
        <v>237</v>
      </c>
      <c r="F139" s="157" t="s">
        <v>386</v>
      </c>
      <c r="H139" s="158">
        <v>43.177999999999997</v>
      </c>
      <c r="L139" s="155"/>
      <c r="M139" s="159"/>
      <c r="T139" s="160"/>
      <c r="AT139" s="156" t="s">
        <v>237</v>
      </c>
      <c r="AU139" s="156" t="s">
        <v>86</v>
      </c>
      <c r="AV139" s="13" t="s">
        <v>86</v>
      </c>
      <c r="AW139" s="13" t="s">
        <v>3</v>
      </c>
      <c r="AX139" s="13" t="s">
        <v>84</v>
      </c>
      <c r="AY139" s="156" t="s">
        <v>156</v>
      </c>
    </row>
    <row r="140" spans="2:65" s="1" customFormat="1" ht="24.15" customHeight="1">
      <c r="B140" s="131"/>
      <c r="C140" s="132" t="s">
        <v>179</v>
      </c>
      <c r="D140" s="132" t="s">
        <v>159</v>
      </c>
      <c r="E140" s="133" t="s">
        <v>387</v>
      </c>
      <c r="F140" s="134" t="s">
        <v>388</v>
      </c>
      <c r="G140" s="135" t="s">
        <v>230</v>
      </c>
      <c r="H140" s="136">
        <v>2.4</v>
      </c>
      <c r="I140" s="137"/>
      <c r="J140" s="137">
        <f>ROUND(I140*H140,2)</f>
        <v>0</v>
      </c>
      <c r="K140" s="134" t="s">
        <v>389</v>
      </c>
      <c r="L140" s="28"/>
      <c r="M140" s="138" t="s">
        <v>1</v>
      </c>
      <c r="N140" s="139" t="s">
        <v>42</v>
      </c>
      <c r="O140" s="140">
        <v>3.77</v>
      </c>
      <c r="P140" s="140">
        <f>O140*H140</f>
        <v>9.048</v>
      </c>
      <c r="Q140" s="140">
        <v>0</v>
      </c>
      <c r="R140" s="140">
        <f>Q140*H140</f>
        <v>0</v>
      </c>
      <c r="S140" s="140">
        <v>0</v>
      </c>
      <c r="T140" s="141">
        <f>S140*H140</f>
        <v>0</v>
      </c>
      <c r="AR140" s="142" t="s">
        <v>155</v>
      </c>
      <c r="AT140" s="142" t="s">
        <v>159</v>
      </c>
      <c r="AU140" s="142" t="s">
        <v>86</v>
      </c>
      <c r="AY140" s="16" t="s">
        <v>156</v>
      </c>
      <c r="BE140" s="143">
        <f>IF(N140="základní",J140,0)</f>
        <v>0</v>
      </c>
      <c r="BF140" s="143">
        <f>IF(N140="snížená",J140,0)</f>
        <v>0</v>
      </c>
      <c r="BG140" s="143">
        <f>IF(N140="zákl. přenesená",J140,0)</f>
        <v>0</v>
      </c>
      <c r="BH140" s="143">
        <f>IF(N140="sníž. přenesená",J140,0)</f>
        <v>0</v>
      </c>
      <c r="BI140" s="143">
        <f>IF(N140="nulová",J140,0)</f>
        <v>0</v>
      </c>
      <c r="BJ140" s="16" t="s">
        <v>84</v>
      </c>
      <c r="BK140" s="143">
        <f>ROUND(I140*H140,2)</f>
        <v>0</v>
      </c>
      <c r="BL140" s="16" t="s">
        <v>155</v>
      </c>
      <c r="BM140" s="142" t="s">
        <v>390</v>
      </c>
    </row>
    <row r="141" spans="2:65" s="1" customFormat="1" ht="28.8">
      <c r="B141" s="28"/>
      <c r="D141" s="144" t="s">
        <v>164</v>
      </c>
      <c r="F141" s="145" t="s">
        <v>391</v>
      </c>
      <c r="L141" s="28"/>
      <c r="M141" s="146"/>
      <c r="T141" s="51"/>
      <c r="AT141" s="16" t="s">
        <v>164</v>
      </c>
      <c r="AU141" s="16" t="s">
        <v>86</v>
      </c>
    </row>
    <row r="142" spans="2:65" s="13" customFormat="1">
      <c r="B142" s="155"/>
      <c r="D142" s="144" t="s">
        <v>237</v>
      </c>
      <c r="E142" s="156" t="s">
        <v>1</v>
      </c>
      <c r="F142" s="157" t="s">
        <v>392</v>
      </c>
      <c r="H142" s="158">
        <v>2.4</v>
      </c>
      <c r="L142" s="155"/>
      <c r="M142" s="159"/>
      <c r="T142" s="160"/>
      <c r="AT142" s="156" t="s">
        <v>237</v>
      </c>
      <c r="AU142" s="156" t="s">
        <v>86</v>
      </c>
      <c r="AV142" s="13" t="s">
        <v>86</v>
      </c>
      <c r="AW142" s="13" t="s">
        <v>33</v>
      </c>
      <c r="AX142" s="13" t="s">
        <v>84</v>
      </c>
      <c r="AY142" s="156" t="s">
        <v>156</v>
      </c>
    </row>
    <row r="143" spans="2:65" s="1" customFormat="1" ht="33" customHeight="1">
      <c r="B143" s="131"/>
      <c r="C143" s="132" t="s">
        <v>184</v>
      </c>
      <c r="D143" s="132" t="s">
        <v>159</v>
      </c>
      <c r="E143" s="133" t="s">
        <v>393</v>
      </c>
      <c r="F143" s="134" t="s">
        <v>394</v>
      </c>
      <c r="G143" s="135" t="s">
        <v>230</v>
      </c>
      <c r="H143" s="136">
        <v>50.374000000000002</v>
      </c>
      <c r="I143" s="137"/>
      <c r="J143" s="137">
        <f>ROUND(I143*H143,2)</f>
        <v>0</v>
      </c>
      <c r="K143" s="134" t="s">
        <v>225</v>
      </c>
      <c r="L143" s="28"/>
      <c r="M143" s="138" t="s">
        <v>1</v>
      </c>
      <c r="N143" s="139" t="s">
        <v>42</v>
      </c>
      <c r="O143" s="140">
        <v>0.72</v>
      </c>
      <c r="P143" s="140">
        <f>O143*H143</f>
        <v>36.269280000000002</v>
      </c>
      <c r="Q143" s="140">
        <v>0</v>
      </c>
      <c r="R143" s="140">
        <f>Q143*H143</f>
        <v>0</v>
      </c>
      <c r="S143" s="140">
        <v>0</v>
      </c>
      <c r="T143" s="141">
        <f>S143*H143</f>
        <v>0</v>
      </c>
      <c r="AR143" s="142" t="s">
        <v>155</v>
      </c>
      <c r="AT143" s="142" t="s">
        <v>159</v>
      </c>
      <c r="AU143" s="142" t="s">
        <v>86</v>
      </c>
      <c r="AY143" s="16" t="s">
        <v>156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6" t="s">
        <v>84</v>
      </c>
      <c r="BK143" s="143">
        <f>ROUND(I143*H143,2)</f>
        <v>0</v>
      </c>
      <c r="BL143" s="16" t="s">
        <v>155</v>
      </c>
      <c r="BM143" s="142" t="s">
        <v>395</v>
      </c>
    </row>
    <row r="144" spans="2:65" s="1" customFormat="1" ht="28.8">
      <c r="B144" s="28"/>
      <c r="D144" s="144" t="s">
        <v>164</v>
      </c>
      <c r="F144" s="145" t="s">
        <v>396</v>
      </c>
      <c r="L144" s="28"/>
      <c r="M144" s="146"/>
      <c r="T144" s="51"/>
      <c r="AT144" s="16" t="s">
        <v>164</v>
      </c>
      <c r="AU144" s="16" t="s">
        <v>86</v>
      </c>
    </row>
    <row r="145" spans="2:65" s="13" customFormat="1">
      <c r="B145" s="155"/>
      <c r="D145" s="144" t="s">
        <v>237</v>
      </c>
      <c r="F145" s="157" t="s">
        <v>397</v>
      </c>
      <c r="H145" s="158">
        <v>50.374000000000002</v>
      </c>
      <c r="L145" s="155"/>
      <c r="M145" s="159"/>
      <c r="T145" s="160"/>
      <c r="AT145" s="156" t="s">
        <v>237</v>
      </c>
      <c r="AU145" s="156" t="s">
        <v>86</v>
      </c>
      <c r="AV145" s="13" t="s">
        <v>86</v>
      </c>
      <c r="AW145" s="13" t="s">
        <v>3</v>
      </c>
      <c r="AX145" s="13" t="s">
        <v>84</v>
      </c>
      <c r="AY145" s="156" t="s">
        <v>156</v>
      </c>
    </row>
    <row r="146" spans="2:65" s="1" customFormat="1" ht="33" customHeight="1">
      <c r="B146" s="131"/>
      <c r="C146" s="132" t="s">
        <v>189</v>
      </c>
      <c r="D146" s="132" t="s">
        <v>159</v>
      </c>
      <c r="E146" s="133" t="s">
        <v>398</v>
      </c>
      <c r="F146" s="134" t="s">
        <v>399</v>
      </c>
      <c r="G146" s="135" t="s">
        <v>230</v>
      </c>
      <c r="H146" s="136">
        <v>50.374000000000002</v>
      </c>
      <c r="I146" s="137"/>
      <c r="J146" s="137">
        <f>ROUND(I146*H146,2)</f>
        <v>0</v>
      </c>
      <c r="K146" s="134" t="s">
        <v>225</v>
      </c>
      <c r="L146" s="28"/>
      <c r="M146" s="138" t="s">
        <v>1</v>
      </c>
      <c r="N146" s="139" t="s">
        <v>42</v>
      </c>
      <c r="O146" s="140">
        <v>0.97399999999999998</v>
      </c>
      <c r="P146" s="140">
        <f>O146*H146</f>
        <v>49.064276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155</v>
      </c>
      <c r="AT146" s="142" t="s">
        <v>159</v>
      </c>
      <c r="AU146" s="142" t="s">
        <v>86</v>
      </c>
      <c r="AY146" s="16" t="s">
        <v>156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6" t="s">
        <v>84</v>
      </c>
      <c r="BK146" s="143">
        <f>ROUND(I146*H146,2)</f>
        <v>0</v>
      </c>
      <c r="BL146" s="16" t="s">
        <v>155</v>
      </c>
      <c r="BM146" s="142" t="s">
        <v>400</v>
      </c>
    </row>
    <row r="147" spans="2:65" s="1" customFormat="1" ht="28.8">
      <c r="B147" s="28"/>
      <c r="D147" s="144" t="s">
        <v>164</v>
      </c>
      <c r="F147" s="145" t="s">
        <v>401</v>
      </c>
      <c r="L147" s="28"/>
      <c r="M147" s="146"/>
      <c r="T147" s="51"/>
      <c r="AT147" s="16" t="s">
        <v>164</v>
      </c>
      <c r="AU147" s="16" t="s">
        <v>86</v>
      </c>
    </row>
    <row r="148" spans="2:65" s="13" customFormat="1">
      <c r="B148" s="155"/>
      <c r="D148" s="144" t="s">
        <v>237</v>
      </c>
      <c r="F148" s="157" t="s">
        <v>397</v>
      </c>
      <c r="H148" s="158">
        <v>50.374000000000002</v>
      </c>
      <c r="L148" s="155"/>
      <c r="M148" s="159"/>
      <c r="T148" s="160"/>
      <c r="AT148" s="156" t="s">
        <v>237</v>
      </c>
      <c r="AU148" s="156" t="s">
        <v>86</v>
      </c>
      <c r="AV148" s="13" t="s">
        <v>86</v>
      </c>
      <c r="AW148" s="13" t="s">
        <v>3</v>
      </c>
      <c r="AX148" s="13" t="s">
        <v>84</v>
      </c>
      <c r="AY148" s="156" t="s">
        <v>156</v>
      </c>
    </row>
    <row r="149" spans="2:65" s="1" customFormat="1" ht="21.75" customHeight="1">
      <c r="B149" s="131"/>
      <c r="C149" s="132" t="s">
        <v>194</v>
      </c>
      <c r="D149" s="132" t="s">
        <v>159</v>
      </c>
      <c r="E149" s="133" t="s">
        <v>402</v>
      </c>
      <c r="F149" s="134" t="s">
        <v>403</v>
      </c>
      <c r="G149" s="135" t="s">
        <v>224</v>
      </c>
      <c r="H149" s="136">
        <v>126</v>
      </c>
      <c r="I149" s="137"/>
      <c r="J149" s="137">
        <f>ROUND(I149*H149,2)</f>
        <v>0</v>
      </c>
      <c r="K149" s="134" t="s">
        <v>225</v>
      </c>
      <c r="L149" s="28"/>
      <c r="M149" s="138" t="s">
        <v>1</v>
      </c>
      <c r="N149" s="139" t="s">
        <v>42</v>
      </c>
      <c r="O149" s="140">
        <v>0.23599999999999999</v>
      </c>
      <c r="P149" s="140">
        <f>O149*H149</f>
        <v>29.735999999999997</v>
      </c>
      <c r="Q149" s="140">
        <v>8.4000000000000003E-4</v>
      </c>
      <c r="R149" s="140">
        <f>Q149*H149</f>
        <v>0.10584</v>
      </c>
      <c r="S149" s="140">
        <v>0</v>
      </c>
      <c r="T149" s="141">
        <f>S149*H149</f>
        <v>0</v>
      </c>
      <c r="AR149" s="142" t="s">
        <v>155</v>
      </c>
      <c r="AT149" s="142" t="s">
        <v>159</v>
      </c>
      <c r="AU149" s="142" t="s">
        <v>86</v>
      </c>
      <c r="AY149" s="16" t="s">
        <v>156</v>
      </c>
      <c r="BE149" s="143">
        <f>IF(N149="základní",J149,0)</f>
        <v>0</v>
      </c>
      <c r="BF149" s="143">
        <f>IF(N149="snížená",J149,0)</f>
        <v>0</v>
      </c>
      <c r="BG149" s="143">
        <f>IF(N149="zákl. přenesená",J149,0)</f>
        <v>0</v>
      </c>
      <c r="BH149" s="143">
        <f>IF(N149="sníž. přenesená",J149,0)</f>
        <v>0</v>
      </c>
      <c r="BI149" s="143">
        <f>IF(N149="nulová",J149,0)</f>
        <v>0</v>
      </c>
      <c r="BJ149" s="16" t="s">
        <v>84</v>
      </c>
      <c r="BK149" s="143">
        <f>ROUND(I149*H149,2)</f>
        <v>0</v>
      </c>
      <c r="BL149" s="16" t="s">
        <v>155</v>
      </c>
      <c r="BM149" s="142" t="s">
        <v>404</v>
      </c>
    </row>
    <row r="150" spans="2:65" s="1" customFormat="1" ht="19.2">
      <c r="B150" s="28"/>
      <c r="D150" s="144" t="s">
        <v>164</v>
      </c>
      <c r="F150" s="145" t="s">
        <v>405</v>
      </c>
      <c r="L150" s="28"/>
      <c r="M150" s="146"/>
      <c r="T150" s="51"/>
      <c r="AT150" s="16" t="s">
        <v>164</v>
      </c>
      <c r="AU150" s="16" t="s">
        <v>86</v>
      </c>
    </row>
    <row r="151" spans="2:65" s="13" customFormat="1">
      <c r="B151" s="155"/>
      <c r="D151" s="144" t="s">
        <v>237</v>
      </c>
      <c r="E151" s="156" t="s">
        <v>1</v>
      </c>
      <c r="F151" s="157" t="s">
        <v>406</v>
      </c>
      <c r="H151" s="158">
        <v>126</v>
      </c>
      <c r="L151" s="155"/>
      <c r="M151" s="159"/>
      <c r="T151" s="160"/>
      <c r="AT151" s="156" t="s">
        <v>237</v>
      </c>
      <c r="AU151" s="156" t="s">
        <v>86</v>
      </c>
      <c r="AV151" s="13" t="s">
        <v>86</v>
      </c>
      <c r="AW151" s="13" t="s">
        <v>33</v>
      </c>
      <c r="AX151" s="13" t="s">
        <v>84</v>
      </c>
      <c r="AY151" s="156" t="s">
        <v>156</v>
      </c>
    </row>
    <row r="152" spans="2:65" s="1" customFormat="1" ht="24.15" customHeight="1">
      <c r="B152" s="131"/>
      <c r="C152" s="132" t="s">
        <v>199</v>
      </c>
      <c r="D152" s="132" t="s">
        <v>159</v>
      </c>
      <c r="E152" s="133" t="s">
        <v>407</v>
      </c>
      <c r="F152" s="134" t="s">
        <v>408</v>
      </c>
      <c r="G152" s="135" t="s">
        <v>224</v>
      </c>
      <c r="H152" s="136">
        <v>126</v>
      </c>
      <c r="I152" s="137"/>
      <c r="J152" s="137">
        <f>ROUND(I152*H152,2)</f>
        <v>0</v>
      </c>
      <c r="K152" s="134" t="s">
        <v>225</v>
      </c>
      <c r="L152" s="28"/>
      <c r="M152" s="138" t="s">
        <v>1</v>
      </c>
      <c r="N152" s="139" t="s">
        <v>42</v>
      </c>
      <c r="O152" s="140">
        <v>0.216</v>
      </c>
      <c r="P152" s="140">
        <f>O152*H152</f>
        <v>27.216000000000001</v>
      </c>
      <c r="Q152" s="140">
        <v>0</v>
      </c>
      <c r="R152" s="140">
        <f>Q152*H152</f>
        <v>0</v>
      </c>
      <c r="S152" s="140">
        <v>0</v>
      </c>
      <c r="T152" s="141">
        <f>S152*H152</f>
        <v>0</v>
      </c>
      <c r="AR152" s="142" t="s">
        <v>155</v>
      </c>
      <c r="AT152" s="142" t="s">
        <v>159</v>
      </c>
      <c r="AU152" s="142" t="s">
        <v>86</v>
      </c>
      <c r="AY152" s="16" t="s">
        <v>156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6" t="s">
        <v>84</v>
      </c>
      <c r="BK152" s="143">
        <f>ROUND(I152*H152,2)</f>
        <v>0</v>
      </c>
      <c r="BL152" s="16" t="s">
        <v>155</v>
      </c>
      <c r="BM152" s="142" t="s">
        <v>409</v>
      </c>
    </row>
    <row r="153" spans="2:65" s="1" customFormat="1" ht="28.8">
      <c r="B153" s="28"/>
      <c r="D153" s="144" t="s">
        <v>164</v>
      </c>
      <c r="F153" s="145" t="s">
        <v>410</v>
      </c>
      <c r="L153" s="28"/>
      <c r="M153" s="146"/>
      <c r="T153" s="51"/>
      <c r="AT153" s="16" t="s">
        <v>164</v>
      </c>
      <c r="AU153" s="16" t="s">
        <v>86</v>
      </c>
    </row>
    <row r="154" spans="2:65" s="1" customFormat="1" ht="37.950000000000003" customHeight="1">
      <c r="B154" s="131"/>
      <c r="C154" s="132" t="s">
        <v>204</v>
      </c>
      <c r="D154" s="132" t="s">
        <v>159</v>
      </c>
      <c r="E154" s="133" t="s">
        <v>344</v>
      </c>
      <c r="F154" s="134" t="s">
        <v>345</v>
      </c>
      <c r="G154" s="135" t="s">
        <v>230</v>
      </c>
      <c r="H154" s="136">
        <v>11.782</v>
      </c>
      <c r="I154" s="137"/>
      <c r="J154" s="137">
        <f>ROUND(I154*H154,2)</f>
        <v>0</v>
      </c>
      <c r="K154" s="134" t="s">
        <v>225</v>
      </c>
      <c r="L154" s="28"/>
      <c r="M154" s="138" t="s">
        <v>1</v>
      </c>
      <c r="N154" s="139" t="s">
        <v>42</v>
      </c>
      <c r="O154" s="140">
        <v>8.6999999999999994E-2</v>
      </c>
      <c r="P154" s="140">
        <f>O154*H154</f>
        <v>1.025034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155</v>
      </c>
      <c r="AT154" s="142" t="s">
        <v>159</v>
      </c>
      <c r="AU154" s="142" t="s">
        <v>86</v>
      </c>
      <c r="AY154" s="16" t="s">
        <v>156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6" t="s">
        <v>84</v>
      </c>
      <c r="BK154" s="143">
        <f>ROUND(I154*H154,2)</f>
        <v>0</v>
      </c>
      <c r="BL154" s="16" t="s">
        <v>155</v>
      </c>
      <c r="BM154" s="142" t="s">
        <v>411</v>
      </c>
    </row>
    <row r="155" spans="2:65" s="1" customFormat="1" ht="38.4">
      <c r="B155" s="28"/>
      <c r="D155" s="144" t="s">
        <v>164</v>
      </c>
      <c r="F155" s="145" t="s">
        <v>347</v>
      </c>
      <c r="L155" s="28"/>
      <c r="M155" s="146"/>
      <c r="T155" s="51"/>
      <c r="AT155" s="16" t="s">
        <v>164</v>
      </c>
      <c r="AU155" s="16" t="s">
        <v>86</v>
      </c>
    </row>
    <row r="156" spans="2:65" s="13" customFormat="1">
      <c r="B156" s="155"/>
      <c r="D156" s="144" t="s">
        <v>237</v>
      </c>
      <c r="E156" s="156" t="s">
        <v>1</v>
      </c>
      <c r="F156" s="157" t="s">
        <v>412</v>
      </c>
      <c r="H156" s="158">
        <v>146.32499999999999</v>
      </c>
      <c r="L156" s="155"/>
      <c r="M156" s="159"/>
      <c r="T156" s="160"/>
      <c r="AT156" s="156" t="s">
        <v>237</v>
      </c>
      <c r="AU156" s="156" t="s">
        <v>86</v>
      </c>
      <c r="AV156" s="13" t="s">
        <v>86</v>
      </c>
      <c r="AW156" s="13" t="s">
        <v>33</v>
      </c>
      <c r="AX156" s="13" t="s">
        <v>77</v>
      </c>
      <c r="AY156" s="156" t="s">
        <v>156</v>
      </c>
    </row>
    <row r="157" spans="2:65" s="13" customFormat="1">
      <c r="B157" s="155"/>
      <c r="D157" s="144" t="s">
        <v>237</v>
      </c>
      <c r="E157" s="156" t="s">
        <v>1</v>
      </c>
      <c r="F157" s="157" t="s">
        <v>413</v>
      </c>
      <c r="H157" s="158">
        <v>-134.54300000000001</v>
      </c>
      <c r="L157" s="155"/>
      <c r="M157" s="159"/>
      <c r="T157" s="160"/>
      <c r="AT157" s="156" t="s">
        <v>237</v>
      </c>
      <c r="AU157" s="156" t="s">
        <v>86</v>
      </c>
      <c r="AV157" s="13" t="s">
        <v>86</v>
      </c>
      <c r="AW157" s="13" t="s">
        <v>33</v>
      </c>
      <c r="AX157" s="13" t="s">
        <v>77</v>
      </c>
      <c r="AY157" s="156" t="s">
        <v>156</v>
      </c>
    </row>
    <row r="158" spans="2:65" s="14" customFormat="1">
      <c r="B158" s="161"/>
      <c r="D158" s="144" t="s">
        <v>237</v>
      </c>
      <c r="E158" s="162" t="s">
        <v>1</v>
      </c>
      <c r="F158" s="163" t="s">
        <v>240</v>
      </c>
      <c r="H158" s="164">
        <v>11.781999999999982</v>
      </c>
      <c r="L158" s="161"/>
      <c r="M158" s="165"/>
      <c r="T158" s="166"/>
      <c r="AT158" s="162" t="s">
        <v>237</v>
      </c>
      <c r="AU158" s="162" t="s">
        <v>86</v>
      </c>
      <c r="AV158" s="14" t="s">
        <v>155</v>
      </c>
      <c r="AW158" s="14" t="s">
        <v>33</v>
      </c>
      <c r="AX158" s="14" t="s">
        <v>84</v>
      </c>
      <c r="AY158" s="162" t="s">
        <v>156</v>
      </c>
    </row>
    <row r="159" spans="2:65" s="1" customFormat="1" ht="37.950000000000003" customHeight="1">
      <c r="B159" s="131"/>
      <c r="C159" s="132" t="s">
        <v>205</v>
      </c>
      <c r="D159" s="132" t="s">
        <v>159</v>
      </c>
      <c r="E159" s="133" t="s">
        <v>348</v>
      </c>
      <c r="F159" s="134" t="s">
        <v>349</v>
      </c>
      <c r="G159" s="135" t="s">
        <v>230</v>
      </c>
      <c r="H159" s="136">
        <v>164.94800000000001</v>
      </c>
      <c r="I159" s="137"/>
      <c r="J159" s="137">
        <f>ROUND(I159*H159,2)</f>
        <v>0</v>
      </c>
      <c r="K159" s="134" t="s">
        <v>225</v>
      </c>
      <c r="L159" s="28"/>
      <c r="M159" s="138" t="s">
        <v>1</v>
      </c>
      <c r="N159" s="139" t="s">
        <v>42</v>
      </c>
      <c r="O159" s="140">
        <v>5.0000000000000001E-3</v>
      </c>
      <c r="P159" s="140">
        <f>O159*H159</f>
        <v>0.82474000000000003</v>
      </c>
      <c r="Q159" s="140">
        <v>0</v>
      </c>
      <c r="R159" s="140">
        <f>Q159*H159</f>
        <v>0</v>
      </c>
      <c r="S159" s="140">
        <v>0</v>
      </c>
      <c r="T159" s="141">
        <f>S159*H159</f>
        <v>0</v>
      </c>
      <c r="AR159" s="142" t="s">
        <v>155</v>
      </c>
      <c r="AT159" s="142" t="s">
        <v>159</v>
      </c>
      <c r="AU159" s="142" t="s">
        <v>86</v>
      </c>
      <c r="AY159" s="16" t="s">
        <v>156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6" t="s">
        <v>84</v>
      </c>
      <c r="BK159" s="143">
        <f>ROUND(I159*H159,2)</f>
        <v>0</v>
      </c>
      <c r="BL159" s="16" t="s">
        <v>155</v>
      </c>
      <c r="BM159" s="142" t="s">
        <v>414</v>
      </c>
    </row>
    <row r="160" spans="2:65" s="1" customFormat="1" ht="48">
      <c r="B160" s="28"/>
      <c r="D160" s="144" t="s">
        <v>164</v>
      </c>
      <c r="F160" s="145" t="s">
        <v>351</v>
      </c>
      <c r="L160" s="28"/>
      <c r="M160" s="146"/>
      <c r="T160" s="51"/>
      <c r="AT160" s="16" t="s">
        <v>164</v>
      </c>
      <c r="AU160" s="16" t="s">
        <v>86</v>
      </c>
    </row>
    <row r="161" spans="2:65" s="13" customFormat="1">
      <c r="B161" s="155"/>
      <c r="D161" s="144" t="s">
        <v>237</v>
      </c>
      <c r="F161" s="157" t="s">
        <v>415</v>
      </c>
      <c r="H161" s="158">
        <v>164.94800000000001</v>
      </c>
      <c r="L161" s="155"/>
      <c r="M161" s="159"/>
      <c r="T161" s="160"/>
      <c r="AT161" s="156" t="s">
        <v>237</v>
      </c>
      <c r="AU161" s="156" t="s">
        <v>86</v>
      </c>
      <c r="AV161" s="13" t="s">
        <v>86</v>
      </c>
      <c r="AW161" s="13" t="s">
        <v>3</v>
      </c>
      <c r="AX161" s="13" t="s">
        <v>84</v>
      </c>
      <c r="AY161" s="156" t="s">
        <v>156</v>
      </c>
    </row>
    <row r="162" spans="2:65" s="1" customFormat="1" ht="37.950000000000003" customHeight="1">
      <c r="B162" s="131"/>
      <c r="C162" s="132" t="s">
        <v>206</v>
      </c>
      <c r="D162" s="132" t="s">
        <v>159</v>
      </c>
      <c r="E162" s="133" t="s">
        <v>416</v>
      </c>
      <c r="F162" s="134" t="s">
        <v>417</v>
      </c>
      <c r="G162" s="135" t="s">
        <v>230</v>
      </c>
      <c r="H162" s="136">
        <v>50.374000000000002</v>
      </c>
      <c r="I162" s="137"/>
      <c r="J162" s="137">
        <f>ROUND(I162*H162,2)</f>
        <v>0</v>
      </c>
      <c r="K162" s="134" t="s">
        <v>225</v>
      </c>
      <c r="L162" s="28"/>
      <c r="M162" s="138" t="s">
        <v>1</v>
      </c>
      <c r="N162" s="139" t="s">
        <v>42</v>
      </c>
      <c r="O162" s="140">
        <v>9.9000000000000005E-2</v>
      </c>
      <c r="P162" s="140">
        <f>O162*H162</f>
        <v>4.9870260000000002</v>
      </c>
      <c r="Q162" s="140">
        <v>0</v>
      </c>
      <c r="R162" s="140">
        <f>Q162*H162</f>
        <v>0</v>
      </c>
      <c r="S162" s="140">
        <v>0</v>
      </c>
      <c r="T162" s="141">
        <f>S162*H162</f>
        <v>0</v>
      </c>
      <c r="AR162" s="142" t="s">
        <v>155</v>
      </c>
      <c r="AT162" s="142" t="s">
        <v>159</v>
      </c>
      <c r="AU162" s="142" t="s">
        <v>86</v>
      </c>
      <c r="AY162" s="16" t="s">
        <v>156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6" t="s">
        <v>84</v>
      </c>
      <c r="BK162" s="143">
        <f>ROUND(I162*H162,2)</f>
        <v>0</v>
      </c>
      <c r="BL162" s="16" t="s">
        <v>155</v>
      </c>
      <c r="BM162" s="142" t="s">
        <v>418</v>
      </c>
    </row>
    <row r="163" spans="2:65" s="1" customFormat="1" ht="38.4">
      <c r="B163" s="28"/>
      <c r="D163" s="144" t="s">
        <v>164</v>
      </c>
      <c r="F163" s="145" t="s">
        <v>419</v>
      </c>
      <c r="L163" s="28"/>
      <c r="M163" s="146"/>
      <c r="T163" s="51"/>
      <c r="AT163" s="16" t="s">
        <v>164</v>
      </c>
      <c r="AU163" s="16" t="s">
        <v>86</v>
      </c>
    </row>
    <row r="164" spans="2:65" s="1" customFormat="1" ht="37.950000000000003" customHeight="1">
      <c r="B164" s="131"/>
      <c r="C164" s="132" t="s">
        <v>207</v>
      </c>
      <c r="D164" s="132" t="s">
        <v>159</v>
      </c>
      <c r="E164" s="133" t="s">
        <v>420</v>
      </c>
      <c r="F164" s="134" t="s">
        <v>421</v>
      </c>
      <c r="G164" s="135" t="s">
        <v>230</v>
      </c>
      <c r="H164" s="136">
        <v>705.23599999999999</v>
      </c>
      <c r="I164" s="137"/>
      <c r="J164" s="137">
        <f>ROUND(I164*H164,2)</f>
        <v>0</v>
      </c>
      <c r="K164" s="134" t="s">
        <v>225</v>
      </c>
      <c r="L164" s="28"/>
      <c r="M164" s="138" t="s">
        <v>1</v>
      </c>
      <c r="N164" s="139" t="s">
        <v>42</v>
      </c>
      <c r="O164" s="140">
        <v>6.0000000000000001E-3</v>
      </c>
      <c r="P164" s="140">
        <f>O164*H164</f>
        <v>4.2314160000000003</v>
      </c>
      <c r="Q164" s="140">
        <v>0</v>
      </c>
      <c r="R164" s="140">
        <f>Q164*H164</f>
        <v>0</v>
      </c>
      <c r="S164" s="140">
        <v>0</v>
      </c>
      <c r="T164" s="141">
        <f>S164*H164</f>
        <v>0</v>
      </c>
      <c r="AR164" s="142" t="s">
        <v>155</v>
      </c>
      <c r="AT164" s="142" t="s">
        <v>159</v>
      </c>
      <c r="AU164" s="142" t="s">
        <v>86</v>
      </c>
      <c r="AY164" s="16" t="s">
        <v>156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16" t="s">
        <v>84</v>
      </c>
      <c r="BK164" s="143">
        <f>ROUND(I164*H164,2)</f>
        <v>0</v>
      </c>
      <c r="BL164" s="16" t="s">
        <v>155</v>
      </c>
      <c r="BM164" s="142" t="s">
        <v>422</v>
      </c>
    </row>
    <row r="165" spans="2:65" s="1" customFormat="1" ht="48">
      <c r="B165" s="28"/>
      <c r="D165" s="144" t="s">
        <v>164</v>
      </c>
      <c r="F165" s="145" t="s">
        <v>423</v>
      </c>
      <c r="L165" s="28"/>
      <c r="M165" s="146"/>
      <c r="T165" s="51"/>
      <c r="AT165" s="16" t="s">
        <v>164</v>
      </c>
      <c r="AU165" s="16" t="s">
        <v>86</v>
      </c>
    </row>
    <row r="166" spans="2:65" s="13" customFormat="1">
      <c r="B166" s="155"/>
      <c r="D166" s="144" t="s">
        <v>237</v>
      </c>
      <c r="F166" s="157" t="s">
        <v>424</v>
      </c>
      <c r="H166" s="158">
        <v>705.23599999999999</v>
      </c>
      <c r="L166" s="155"/>
      <c r="M166" s="159"/>
      <c r="T166" s="160"/>
      <c r="AT166" s="156" t="s">
        <v>237</v>
      </c>
      <c r="AU166" s="156" t="s">
        <v>86</v>
      </c>
      <c r="AV166" s="13" t="s">
        <v>86</v>
      </c>
      <c r="AW166" s="13" t="s">
        <v>3</v>
      </c>
      <c r="AX166" s="13" t="s">
        <v>84</v>
      </c>
      <c r="AY166" s="156" t="s">
        <v>156</v>
      </c>
    </row>
    <row r="167" spans="2:65" s="1" customFormat="1" ht="24.15" customHeight="1">
      <c r="B167" s="131"/>
      <c r="C167" s="132" t="s">
        <v>289</v>
      </c>
      <c r="D167" s="132" t="s">
        <v>159</v>
      </c>
      <c r="E167" s="133" t="s">
        <v>425</v>
      </c>
      <c r="F167" s="134" t="s">
        <v>426</v>
      </c>
      <c r="G167" s="135" t="s">
        <v>230</v>
      </c>
      <c r="H167" s="136">
        <v>11.782</v>
      </c>
      <c r="I167" s="137"/>
      <c r="J167" s="137">
        <f>ROUND(I167*H167,2)</f>
        <v>0</v>
      </c>
      <c r="K167" s="134" t="s">
        <v>225</v>
      </c>
      <c r="L167" s="28"/>
      <c r="M167" s="138" t="s">
        <v>1</v>
      </c>
      <c r="N167" s="139" t="s">
        <v>42</v>
      </c>
      <c r="O167" s="140">
        <v>0.19700000000000001</v>
      </c>
      <c r="P167" s="140">
        <f>O167*H167</f>
        <v>2.3210540000000002</v>
      </c>
      <c r="Q167" s="140">
        <v>0</v>
      </c>
      <c r="R167" s="140">
        <f>Q167*H167</f>
        <v>0</v>
      </c>
      <c r="S167" s="140">
        <v>0</v>
      </c>
      <c r="T167" s="141">
        <f>S167*H167</f>
        <v>0</v>
      </c>
      <c r="AR167" s="142" t="s">
        <v>155</v>
      </c>
      <c r="AT167" s="142" t="s">
        <v>159</v>
      </c>
      <c r="AU167" s="142" t="s">
        <v>86</v>
      </c>
      <c r="AY167" s="16" t="s">
        <v>156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6" t="s">
        <v>84</v>
      </c>
      <c r="BK167" s="143">
        <f>ROUND(I167*H167,2)</f>
        <v>0</v>
      </c>
      <c r="BL167" s="16" t="s">
        <v>155</v>
      </c>
      <c r="BM167" s="142" t="s">
        <v>427</v>
      </c>
    </row>
    <row r="168" spans="2:65" s="1" customFormat="1" ht="28.8">
      <c r="B168" s="28"/>
      <c r="D168" s="144" t="s">
        <v>164</v>
      </c>
      <c r="F168" s="145" t="s">
        <v>428</v>
      </c>
      <c r="L168" s="28"/>
      <c r="M168" s="146"/>
      <c r="T168" s="51"/>
      <c r="AT168" s="16" t="s">
        <v>164</v>
      </c>
      <c r="AU168" s="16" t="s">
        <v>86</v>
      </c>
    </row>
    <row r="169" spans="2:65" s="1" customFormat="1" ht="24.15" customHeight="1">
      <c r="B169" s="131"/>
      <c r="C169" s="132" t="s">
        <v>8</v>
      </c>
      <c r="D169" s="132" t="s">
        <v>159</v>
      </c>
      <c r="E169" s="133" t="s">
        <v>429</v>
      </c>
      <c r="F169" s="134" t="s">
        <v>430</v>
      </c>
      <c r="G169" s="135" t="s">
        <v>230</v>
      </c>
      <c r="H169" s="136">
        <v>50.374000000000002</v>
      </c>
      <c r="I169" s="137"/>
      <c r="J169" s="137">
        <f>ROUND(I169*H169,2)</f>
        <v>0</v>
      </c>
      <c r="K169" s="134" t="s">
        <v>225</v>
      </c>
      <c r="L169" s="28"/>
      <c r="M169" s="138" t="s">
        <v>1</v>
      </c>
      <c r="N169" s="139" t="s">
        <v>42</v>
      </c>
      <c r="O169" s="140">
        <v>0.25600000000000001</v>
      </c>
      <c r="P169" s="140">
        <f>O169*H169</f>
        <v>12.895744000000001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155</v>
      </c>
      <c r="AT169" s="142" t="s">
        <v>159</v>
      </c>
      <c r="AU169" s="142" t="s">
        <v>86</v>
      </c>
      <c r="AY169" s="16" t="s">
        <v>156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6" t="s">
        <v>84</v>
      </c>
      <c r="BK169" s="143">
        <f>ROUND(I169*H169,2)</f>
        <v>0</v>
      </c>
      <c r="BL169" s="16" t="s">
        <v>155</v>
      </c>
      <c r="BM169" s="142" t="s">
        <v>431</v>
      </c>
    </row>
    <row r="170" spans="2:65" s="1" customFormat="1" ht="28.8">
      <c r="B170" s="28"/>
      <c r="D170" s="144" t="s">
        <v>164</v>
      </c>
      <c r="F170" s="145" t="s">
        <v>432</v>
      </c>
      <c r="L170" s="28"/>
      <c r="M170" s="146"/>
      <c r="T170" s="51"/>
      <c r="AT170" s="16" t="s">
        <v>164</v>
      </c>
      <c r="AU170" s="16" t="s">
        <v>86</v>
      </c>
    </row>
    <row r="171" spans="2:65" s="1" customFormat="1" ht="24.15" customHeight="1">
      <c r="B171" s="131"/>
      <c r="C171" s="132" t="s">
        <v>292</v>
      </c>
      <c r="D171" s="132" t="s">
        <v>159</v>
      </c>
      <c r="E171" s="133" t="s">
        <v>352</v>
      </c>
      <c r="F171" s="134" t="s">
        <v>353</v>
      </c>
      <c r="G171" s="135" t="s">
        <v>328</v>
      </c>
      <c r="H171" s="136">
        <v>130.52799999999999</v>
      </c>
      <c r="I171" s="137"/>
      <c r="J171" s="137">
        <f>ROUND(I171*H171,2)</f>
        <v>0</v>
      </c>
      <c r="K171" s="134" t="s">
        <v>225</v>
      </c>
      <c r="L171" s="28"/>
      <c r="M171" s="138" t="s">
        <v>1</v>
      </c>
      <c r="N171" s="139" t="s">
        <v>42</v>
      </c>
      <c r="O171" s="140">
        <v>0</v>
      </c>
      <c r="P171" s="140">
        <f>O171*H171</f>
        <v>0</v>
      </c>
      <c r="Q171" s="140">
        <v>0</v>
      </c>
      <c r="R171" s="140">
        <f>Q171*H171</f>
        <v>0</v>
      </c>
      <c r="S171" s="140">
        <v>0</v>
      </c>
      <c r="T171" s="141">
        <f>S171*H171</f>
        <v>0</v>
      </c>
      <c r="AR171" s="142" t="s">
        <v>155</v>
      </c>
      <c r="AT171" s="142" t="s">
        <v>159</v>
      </c>
      <c r="AU171" s="142" t="s">
        <v>86</v>
      </c>
      <c r="AY171" s="16" t="s">
        <v>156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16" t="s">
        <v>84</v>
      </c>
      <c r="BK171" s="143">
        <f>ROUND(I171*H171,2)</f>
        <v>0</v>
      </c>
      <c r="BL171" s="16" t="s">
        <v>155</v>
      </c>
      <c r="BM171" s="142" t="s">
        <v>433</v>
      </c>
    </row>
    <row r="172" spans="2:65" s="1" customFormat="1" ht="28.8">
      <c r="B172" s="28"/>
      <c r="D172" s="144" t="s">
        <v>164</v>
      </c>
      <c r="F172" s="145" t="s">
        <v>355</v>
      </c>
      <c r="L172" s="28"/>
      <c r="M172" s="146"/>
      <c r="T172" s="51"/>
      <c r="AT172" s="16" t="s">
        <v>164</v>
      </c>
      <c r="AU172" s="16" t="s">
        <v>86</v>
      </c>
    </row>
    <row r="173" spans="2:65" s="13" customFormat="1">
      <c r="B173" s="155"/>
      <c r="D173" s="144" t="s">
        <v>237</v>
      </c>
      <c r="E173" s="156" t="s">
        <v>1</v>
      </c>
      <c r="F173" s="157" t="s">
        <v>434</v>
      </c>
      <c r="H173" s="158">
        <v>62.155999999999999</v>
      </c>
      <c r="L173" s="155"/>
      <c r="M173" s="159"/>
      <c r="T173" s="160"/>
      <c r="AT173" s="156" t="s">
        <v>237</v>
      </c>
      <c r="AU173" s="156" t="s">
        <v>86</v>
      </c>
      <c r="AV173" s="13" t="s">
        <v>86</v>
      </c>
      <c r="AW173" s="13" t="s">
        <v>33</v>
      </c>
      <c r="AX173" s="13" t="s">
        <v>84</v>
      </c>
      <c r="AY173" s="156" t="s">
        <v>156</v>
      </c>
    </row>
    <row r="174" spans="2:65" s="13" customFormat="1">
      <c r="B174" s="155"/>
      <c r="D174" s="144" t="s">
        <v>237</v>
      </c>
      <c r="F174" s="157" t="s">
        <v>435</v>
      </c>
      <c r="H174" s="158">
        <v>130.52799999999999</v>
      </c>
      <c r="L174" s="155"/>
      <c r="M174" s="159"/>
      <c r="T174" s="160"/>
      <c r="AT174" s="156" t="s">
        <v>237</v>
      </c>
      <c r="AU174" s="156" t="s">
        <v>86</v>
      </c>
      <c r="AV174" s="13" t="s">
        <v>86</v>
      </c>
      <c r="AW174" s="13" t="s">
        <v>3</v>
      </c>
      <c r="AX174" s="13" t="s">
        <v>84</v>
      </c>
      <c r="AY174" s="156" t="s">
        <v>156</v>
      </c>
    </row>
    <row r="175" spans="2:65" s="1" customFormat="1" ht="24.15" customHeight="1">
      <c r="B175" s="131"/>
      <c r="C175" s="132" t="s">
        <v>293</v>
      </c>
      <c r="D175" s="132" t="s">
        <v>159</v>
      </c>
      <c r="E175" s="133" t="s">
        <v>436</v>
      </c>
      <c r="F175" s="134" t="s">
        <v>437</v>
      </c>
      <c r="G175" s="135" t="s">
        <v>230</v>
      </c>
      <c r="H175" s="136">
        <v>84.168999999999997</v>
      </c>
      <c r="I175" s="137"/>
      <c r="J175" s="137">
        <f>ROUND(I175*H175,2)</f>
        <v>0</v>
      </c>
      <c r="K175" s="134" t="s">
        <v>225</v>
      </c>
      <c r="L175" s="28"/>
      <c r="M175" s="138" t="s">
        <v>1</v>
      </c>
      <c r="N175" s="139" t="s">
        <v>42</v>
      </c>
      <c r="O175" s="140">
        <v>0.32800000000000001</v>
      </c>
      <c r="P175" s="140">
        <f>O175*H175</f>
        <v>27.607431999999999</v>
      </c>
      <c r="Q175" s="140">
        <v>0</v>
      </c>
      <c r="R175" s="140">
        <f>Q175*H175</f>
        <v>0</v>
      </c>
      <c r="S175" s="140">
        <v>0</v>
      </c>
      <c r="T175" s="141">
        <f>S175*H175</f>
        <v>0</v>
      </c>
      <c r="AR175" s="142" t="s">
        <v>155</v>
      </c>
      <c r="AT175" s="142" t="s">
        <v>159</v>
      </c>
      <c r="AU175" s="142" t="s">
        <v>86</v>
      </c>
      <c r="AY175" s="16" t="s">
        <v>156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6" t="s">
        <v>84</v>
      </c>
      <c r="BK175" s="143">
        <f>ROUND(I175*H175,2)</f>
        <v>0</v>
      </c>
      <c r="BL175" s="16" t="s">
        <v>155</v>
      </c>
      <c r="BM175" s="142" t="s">
        <v>438</v>
      </c>
    </row>
    <row r="176" spans="2:65" s="1" customFormat="1" ht="28.8">
      <c r="B176" s="28"/>
      <c r="D176" s="144" t="s">
        <v>164</v>
      </c>
      <c r="F176" s="145" t="s">
        <v>439</v>
      </c>
      <c r="L176" s="28"/>
      <c r="M176" s="146"/>
      <c r="T176" s="51"/>
      <c r="AT176" s="16" t="s">
        <v>164</v>
      </c>
      <c r="AU176" s="16" t="s">
        <v>86</v>
      </c>
    </row>
    <row r="177" spans="2:65" s="13" customFormat="1">
      <c r="B177" s="155"/>
      <c r="D177" s="144" t="s">
        <v>237</v>
      </c>
      <c r="E177" s="156" t="s">
        <v>1</v>
      </c>
      <c r="F177" s="157" t="s">
        <v>412</v>
      </c>
      <c r="H177" s="158">
        <v>146.32499999999999</v>
      </c>
      <c r="L177" s="155"/>
      <c r="M177" s="159"/>
      <c r="T177" s="160"/>
      <c r="AT177" s="156" t="s">
        <v>237</v>
      </c>
      <c r="AU177" s="156" t="s">
        <v>86</v>
      </c>
      <c r="AV177" s="13" t="s">
        <v>86</v>
      </c>
      <c r="AW177" s="13" t="s">
        <v>33</v>
      </c>
      <c r="AX177" s="13" t="s">
        <v>77</v>
      </c>
      <c r="AY177" s="156" t="s">
        <v>156</v>
      </c>
    </row>
    <row r="178" spans="2:65" s="13" customFormat="1">
      <c r="B178" s="155"/>
      <c r="D178" s="144" t="s">
        <v>237</v>
      </c>
      <c r="E178" s="156" t="s">
        <v>1</v>
      </c>
      <c r="F178" s="157" t="s">
        <v>440</v>
      </c>
      <c r="H178" s="158">
        <v>-55.55</v>
      </c>
      <c r="L178" s="155"/>
      <c r="M178" s="159"/>
      <c r="T178" s="160"/>
      <c r="AT178" s="156" t="s">
        <v>237</v>
      </c>
      <c r="AU178" s="156" t="s">
        <v>86</v>
      </c>
      <c r="AV178" s="13" t="s">
        <v>86</v>
      </c>
      <c r="AW178" s="13" t="s">
        <v>33</v>
      </c>
      <c r="AX178" s="13" t="s">
        <v>77</v>
      </c>
      <c r="AY178" s="156" t="s">
        <v>156</v>
      </c>
    </row>
    <row r="179" spans="2:65" s="13" customFormat="1">
      <c r="B179" s="155"/>
      <c r="D179" s="144" t="s">
        <v>237</v>
      </c>
      <c r="E179" s="156" t="s">
        <v>1</v>
      </c>
      <c r="F179" s="157" t="s">
        <v>441</v>
      </c>
      <c r="H179" s="158">
        <v>-6.6059999999999999</v>
      </c>
      <c r="L179" s="155"/>
      <c r="M179" s="159"/>
      <c r="T179" s="160"/>
      <c r="AT179" s="156" t="s">
        <v>237</v>
      </c>
      <c r="AU179" s="156" t="s">
        <v>86</v>
      </c>
      <c r="AV179" s="13" t="s">
        <v>86</v>
      </c>
      <c r="AW179" s="13" t="s">
        <v>33</v>
      </c>
      <c r="AX179" s="13" t="s">
        <v>77</v>
      </c>
      <c r="AY179" s="156" t="s">
        <v>156</v>
      </c>
    </row>
    <row r="180" spans="2:65" s="14" customFormat="1">
      <c r="B180" s="161"/>
      <c r="D180" s="144" t="s">
        <v>237</v>
      </c>
      <c r="E180" s="162" t="s">
        <v>1</v>
      </c>
      <c r="F180" s="163" t="s">
        <v>240</v>
      </c>
      <c r="H180" s="164">
        <v>84.168999999999997</v>
      </c>
      <c r="L180" s="161"/>
      <c r="M180" s="165"/>
      <c r="T180" s="166"/>
      <c r="AT180" s="162" t="s">
        <v>237</v>
      </c>
      <c r="AU180" s="162" t="s">
        <v>86</v>
      </c>
      <c r="AV180" s="14" t="s">
        <v>155</v>
      </c>
      <c r="AW180" s="14" t="s">
        <v>33</v>
      </c>
      <c r="AX180" s="14" t="s">
        <v>84</v>
      </c>
      <c r="AY180" s="162" t="s">
        <v>156</v>
      </c>
    </row>
    <row r="181" spans="2:65" s="1" customFormat="1" ht="24.15" customHeight="1">
      <c r="B181" s="131"/>
      <c r="C181" s="132" t="s">
        <v>296</v>
      </c>
      <c r="D181" s="132" t="s">
        <v>159</v>
      </c>
      <c r="E181" s="133" t="s">
        <v>442</v>
      </c>
      <c r="F181" s="134" t="s">
        <v>443</v>
      </c>
      <c r="G181" s="135" t="s">
        <v>230</v>
      </c>
      <c r="H181" s="136">
        <v>45.45</v>
      </c>
      <c r="I181" s="137"/>
      <c r="J181" s="137">
        <f>ROUND(I181*H181,2)</f>
        <v>0</v>
      </c>
      <c r="K181" s="134" t="s">
        <v>225</v>
      </c>
      <c r="L181" s="28"/>
      <c r="M181" s="138" t="s">
        <v>1</v>
      </c>
      <c r="N181" s="139" t="s">
        <v>42</v>
      </c>
      <c r="O181" s="140">
        <v>0.435</v>
      </c>
      <c r="P181" s="140">
        <f>O181*H181</f>
        <v>19.77075</v>
      </c>
      <c r="Q181" s="140">
        <v>0</v>
      </c>
      <c r="R181" s="140">
        <f>Q181*H181</f>
        <v>0</v>
      </c>
      <c r="S181" s="140">
        <v>0</v>
      </c>
      <c r="T181" s="141">
        <f>S181*H181</f>
        <v>0</v>
      </c>
      <c r="AR181" s="142" t="s">
        <v>155</v>
      </c>
      <c r="AT181" s="142" t="s">
        <v>159</v>
      </c>
      <c r="AU181" s="142" t="s">
        <v>86</v>
      </c>
      <c r="AY181" s="16" t="s">
        <v>156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6" t="s">
        <v>84</v>
      </c>
      <c r="BK181" s="143">
        <f>ROUND(I181*H181,2)</f>
        <v>0</v>
      </c>
      <c r="BL181" s="16" t="s">
        <v>155</v>
      </c>
      <c r="BM181" s="142" t="s">
        <v>444</v>
      </c>
    </row>
    <row r="182" spans="2:65" s="1" customFormat="1" ht="48">
      <c r="B182" s="28"/>
      <c r="D182" s="144" t="s">
        <v>164</v>
      </c>
      <c r="F182" s="145" t="s">
        <v>445</v>
      </c>
      <c r="L182" s="28"/>
      <c r="M182" s="146"/>
      <c r="T182" s="51"/>
      <c r="AT182" s="16" t="s">
        <v>164</v>
      </c>
      <c r="AU182" s="16" t="s">
        <v>86</v>
      </c>
    </row>
    <row r="183" spans="2:65" s="13" customFormat="1">
      <c r="B183" s="155"/>
      <c r="D183" s="144" t="s">
        <v>237</v>
      </c>
      <c r="E183" s="156" t="s">
        <v>1</v>
      </c>
      <c r="F183" s="157" t="s">
        <v>446</v>
      </c>
      <c r="H183" s="158">
        <v>45.45</v>
      </c>
      <c r="L183" s="155"/>
      <c r="M183" s="159"/>
      <c r="T183" s="160"/>
      <c r="AT183" s="156" t="s">
        <v>237</v>
      </c>
      <c r="AU183" s="156" t="s">
        <v>86</v>
      </c>
      <c r="AV183" s="13" t="s">
        <v>86</v>
      </c>
      <c r="AW183" s="13" t="s">
        <v>33</v>
      </c>
      <c r="AX183" s="13" t="s">
        <v>84</v>
      </c>
      <c r="AY183" s="156" t="s">
        <v>156</v>
      </c>
    </row>
    <row r="184" spans="2:65" s="1" customFormat="1" ht="16.5" customHeight="1">
      <c r="B184" s="131"/>
      <c r="C184" s="167" t="s">
        <v>297</v>
      </c>
      <c r="D184" s="167" t="s">
        <v>274</v>
      </c>
      <c r="E184" s="168" t="s">
        <v>447</v>
      </c>
      <c r="F184" s="169" t="s">
        <v>448</v>
      </c>
      <c r="G184" s="170" t="s">
        <v>328</v>
      </c>
      <c r="H184" s="171">
        <v>85.900999999999996</v>
      </c>
      <c r="I184" s="172"/>
      <c r="J184" s="172">
        <f>ROUND(I184*H184,2)</f>
        <v>0</v>
      </c>
      <c r="K184" s="169" t="s">
        <v>225</v>
      </c>
      <c r="L184" s="173"/>
      <c r="M184" s="174" t="s">
        <v>1</v>
      </c>
      <c r="N184" s="175" t="s">
        <v>42</v>
      </c>
      <c r="O184" s="140">
        <v>0</v>
      </c>
      <c r="P184" s="140">
        <f>O184*H184</f>
        <v>0</v>
      </c>
      <c r="Q184" s="140">
        <v>1</v>
      </c>
      <c r="R184" s="140">
        <f>Q184*H184</f>
        <v>85.900999999999996</v>
      </c>
      <c r="S184" s="140">
        <v>0</v>
      </c>
      <c r="T184" s="141">
        <f>S184*H184</f>
        <v>0</v>
      </c>
      <c r="AR184" s="142" t="s">
        <v>194</v>
      </c>
      <c r="AT184" s="142" t="s">
        <v>274</v>
      </c>
      <c r="AU184" s="142" t="s">
        <v>86</v>
      </c>
      <c r="AY184" s="16" t="s">
        <v>156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6" t="s">
        <v>84</v>
      </c>
      <c r="BK184" s="143">
        <f>ROUND(I184*H184,2)</f>
        <v>0</v>
      </c>
      <c r="BL184" s="16" t="s">
        <v>155</v>
      </c>
      <c r="BM184" s="142" t="s">
        <v>449</v>
      </c>
    </row>
    <row r="185" spans="2:65" s="1" customFormat="1">
      <c r="B185" s="28"/>
      <c r="D185" s="144" t="s">
        <v>164</v>
      </c>
      <c r="F185" s="145" t="s">
        <v>448</v>
      </c>
      <c r="L185" s="28"/>
      <c r="M185" s="146"/>
      <c r="T185" s="51"/>
      <c r="AT185" s="16" t="s">
        <v>164</v>
      </c>
      <c r="AU185" s="16" t="s">
        <v>86</v>
      </c>
    </row>
    <row r="186" spans="2:65" s="13" customFormat="1">
      <c r="B186" s="155"/>
      <c r="D186" s="144" t="s">
        <v>237</v>
      </c>
      <c r="F186" s="157" t="s">
        <v>450</v>
      </c>
      <c r="H186" s="158">
        <v>85.900999999999996</v>
      </c>
      <c r="L186" s="155"/>
      <c r="M186" s="159"/>
      <c r="T186" s="160"/>
      <c r="AT186" s="156" t="s">
        <v>237</v>
      </c>
      <c r="AU186" s="156" t="s">
        <v>86</v>
      </c>
      <c r="AV186" s="13" t="s">
        <v>86</v>
      </c>
      <c r="AW186" s="13" t="s">
        <v>3</v>
      </c>
      <c r="AX186" s="13" t="s">
        <v>84</v>
      </c>
      <c r="AY186" s="156" t="s">
        <v>156</v>
      </c>
    </row>
    <row r="187" spans="2:65" s="11" customFormat="1" ht="22.95" customHeight="1">
      <c r="B187" s="120"/>
      <c r="D187" s="121" t="s">
        <v>76</v>
      </c>
      <c r="E187" s="129" t="s">
        <v>170</v>
      </c>
      <c r="F187" s="129" t="s">
        <v>451</v>
      </c>
      <c r="J187" s="130">
        <f>BK187</f>
        <v>0</v>
      </c>
      <c r="L187" s="120"/>
      <c r="M187" s="124"/>
      <c r="P187" s="125">
        <f>SUM(P188:P189)</f>
        <v>8.5850000000000009</v>
      </c>
      <c r="R187" s="125">
        <f>SUM(R188:R189)</f>
        <v>0</v>
      </c>
      <c r="T187" s="126">
        <f>SUM(T188:T189)</f>
        <v>0</v>
      </c>
      <c r="AR187" s="121" t="s">
        <v>84</v>
      </c>
      <c r="AT187" s="127" t="s">
        <v>76</v>
      </c>
      <c r="AU187" s="127" t="s">
        <v>84</v>
      </c>
      <c r="AY187" s="121" t="s">
        <v>156</v>
      </c>
      <c r="BK187" s="128">
        <f>SUM(BK188:BK189)</f>
        <v>0</v>
      </c>
    </row>
    <row r="188" spans="2:65" s="1" customFormat="1" ht="21.75" customHeight="1">
      <c r="B188" s="131"/>
      <c r="C188" s="132" t="s">
        <v>298</v>
      </c>
      <c r="D188" s="132" t="s">
        <v>159</v>
      </c>
      <c r="E188" s="133" t="s">
        <v>452</v>
      </c>
      <c r="F188" s="134" t="s">
        <v>453</v>
      </c>
      <c r="G188" s="135" t="s">
        <v>281</v>
      </c>
      <c r="H188" s="136">
        <v>101</v>
      </c>
      <c r="I188" s="137"/>
      <c r="J188" s="137">
        <f>ROUND(I188*H188,2)</f>
        <v>0</v>
      </c>
      <c r="K188" s="134" t="s">
        <v>225</v>
      </c>
      <c r="L188" s="28"/>
      <c r="M188" s="138" t="s">
        <v>1</v>
      </c>
      <c r="N188" s="139" t="s">
        <v>42</v>
      </c>
      <c r="O188" s="140">
        <v>8.5000000000000006E-2</v>
      </c>
      <c r="P188" s="140">
        <f>O188*H188</f>
        <v>8.5850000000000009</v>
      </c>
      <c r="Q188" s="140">
        <v>0</v>
      </c>
      <c r="R188" s="140">
        <f>Q188*H188</f>
        <v>0</v>
      </c>
      <c r="S188" s="140">
        <v>0</v>
      </c>
      <c r="T188" s="141">
        <f>S188*H188</f>
        <v>0</v>
      </c>
      <c r="AR188" s="142" t="s">
        <v>155</v>
      </c>
      <c r="AT188" s="142" t="s">
        <v>159</v>
      </c>
      <c r="AU188" s="142" t="s">
        <v>86</v>
      </c>
      <c r="AY188" s="16" t="s">
        <v>156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6" t="s">
        <v>84</v>
      </c>
      <c r="BK188" s="143">
        <f>ROUND(I188*H188,2)</f>
        <v>0</v>
      </c>
      <c r="BL188" s="16" t="s">
        <v>155</v>
      </c>
      <c r="BM188" s="142" t="s">
        <v>454</v>
      </c>
    </row>
    <row r="189" spans="2:65" s="1" customFormat="1" ht="19.2">
      <c r="B189" s="28"/>
      <c r="D189" s="144" t="s">
        <v>164</v>
      </c>
      <c r="F189" s="145" t="s">
        <v>455</v>
      </c>
      <c r="L189" s="28"/>
      <c r="M189" s="146"/>
      <c r="T189" s="51"/>
      <c r="AT189" s="16" t="s">
        <v>164</v>
      </c>
      <c r="AU189" s="16" t="s">
        <v>86</v>
      </c>
    </row>
    <row r="190" spans="2:65" s="11" customFormat="1" ht="22.95" customHeight="1">
      <c r="B190" s="120"/>
      <c r="D190" s="121" t="s">
        <v>76</v>
      </c>
      <c r="E190" s="129" t="s">
        <v>155</v>
      </c>
      <c r="F190" s="129" t="s">
        <v>456</v>
      </c>
      <c r="J190" s="130">
        <f>BK190</f>
        <v>0</v>
      </c>
      <c r="L190" s="120"/>
      <c r="M190" s="124"/>
      <c r="P190" s="125">
        <f>SUM(P191:P193)</f>
        <v>17.119499999999999</v>
      </c>
      <c r="R190" s="125">
        <f>SUM(R191:R193)</f>
        <v>0</v>
      </c>
      <c r="T190" s="126">
        <f>SUM(T191:T193)</f>
        <v>0</v>
      </c>
      <c r="AR190" s="121" t="s">
        <v>84</v>
      </c>
      <c r="AT190" s="127" t="s">
        <v>76</v>
      </c>
      <c r="AU190" s="127" t="s">
        <v>84</v>
      </c>
      <c r="AY190" s="121" t="s">
        <v>156</v>
      </c>
      <c r="BK190" s="128">
        <f>SUM(BK191:BK193)</f>
        <v>0</v>
      </c>
    </row>
    <row r="191" spans="2:65" s="1" customFormat="1" ht="24.15" customHeight="1">
      <c r="B191" s="131"/>
      <c r="C191" s="132" t="s">
        <v>7</v>
      </c>
      <c r="D191" s="132" t="s">
        <v>159</v>
      </c>
      <c r="E191" s="133" t="s">
        <v>457</v>
      </c>
      <c r="F191" s="134" t="s">
        <v>458</v>
      </c>
      <c r="G191" s="135" t="s">
        <v>230</v>
      </c>
      <c r="H191" s="136">
        <v>10.1</v>
      </c>
      <c r="I191" s="137"/>
      <c r="J191" s="137">
        <f>ROUND(I191*H191,2)</f>
        <v>0</v>
      </c>
      <c r="K191" s="134" t="s">
        <v>225</v>
      </c>
      <c r="L191" s="28"/>
      <c r="M191" s="138" t="s">
        <v>1</v>
      </c>
      <c r="N191" s="139" t="s">
        <v>42</v>
      </c>
      <c r="O191" s="140">
        <v>1.6950000000000001</v>
      </c>
      <c r="P191" s="140">
        <f>O191*H191</f>
        <v>17.119499999999999</v>
      </c>
      <c r="Q191" s="140">
        <v>0</v>
      </c>
      <c r="R191" s="140">
        <f>Q191*H191</f>
        <v>0</v>
      </c>
      <c r="S191" s="140">
        <v>0</v>
      </c>
      <c r="T191" s="141">
        <f>S191*H191</f>
        <v>0</v>
      </c>
      <c r="AR191" s="142" t="s">
        <v>155</v>
      </c>
      <c r="AT191" s="142" t="s">
        <v>159</v>
      </c>
      <c r="AU191" s="142" t="s">
        <v>86</v>
      </c>
      <c r="AY191" s="16" t="s">
        <v>156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6" t="s">
        <v>84</v>
      </c>
      <c r="BK191" s="143">
        <f>ROUND(I191*H191,2)</f>
        <v>0</v>
      </c>
      <c r="BL191" s="16" t="s">
        <v>155</v>
      </c>
      <c r="BM191" s="142" t="s">
        <v>459</v>
      </c>
    </row>
    <row r="192" spans="2:65" s="1" customFormat="1" ht="19.2">
      <c r="B192" s="28"/>
      <c r="D192" s="144" t="s">
        <v>164</v>
      </c>
      <c r="F192" s="145" t="s">
        <v>460</v>
      </c>
      <c r="L192" s="28"/>
      <c r="M192" s="146"/>
      <c r="T192" s="51"/>
      <c r="AT192" s="16" t="s">
        <v>164</v>
      </c>
      <c r="AU192" s="16" t="s">
        <v>86</v>
      </c>
    </row>
    <row r="193" spans="2:65" s="13" customFormat="1">
      <c r="B193" s="155"/>
      <c r="D193" s="144" t="s">
        <v>237</v>
      </c>
      <c r="E193" s="156" t="s">
        <v>1</v>
      </c>
      <c r="F193" s="157" t="s">
        <v>461</v>
      </c>
      <c r="H193" s="158">
        <v>10.1</v>
      </c>
      <c r="L193" s="155"/>
      <c r="M193" s="159"/>
      <c r="T193" s="160"/>
      <c r="AT193" s="156" t="s">
        <v>237</v>
      </c>
      <c r="AU193" s="156" t="s">
        <v>86</v>
      </c>
      <c r="AV193" s="13" t="s">
        <v>86</v>
      </c>
      <c r="AW193" s="13" t="s">
        <v>33</v>
      </c>
      <c r="AX193" s="13" t="s">
        <v>84</v>
      </c>
      <c r="AY193" s="156" t="s">
        <v>156</v>
      </c>
    </row>
    <row r="194" spans="2:65" s="11" customFormat="1" ht="22.95" customHeight="1">
      <c r="B194" s="120"/>
      <c r="D194" s="121" t="s">
        <v>76</v>
      </c>
      <c r="E194" s="129" t="s">
        <v>194</v>
      </c>
      <c r="F194" s="129" t="s">
        <v>299</v>
      </c>
      <c r="J194" s="130">
        <f>BK194</f>
        <v>0</v>
      </c>
      <c r="L194" s="120"/>
      <c r="M194" s="124"/>
      <c r="P194" s="125">
        <f>SUM(P195:P242)</f>
        <v>158.64480800000001</v>
      </c>
      <c r="R194" s="125">
        <f>SUM(R195:R242)</f>
        <v>17.958490359999995</v>
      </c>
      <c r="T194" s="126">
        <f>SUM(T195:T242)</f>
        <v>0.92159999999999997</v>
      </c>
      <c r="AR194" s="121" t="s">
        <v>84</v>
      </c>
      <c r="AT194" s="127" t="s">
        <v>76</v>
      </c>
      <c r="AU194" s="127" t="s">
        <v>84</v>
      </c>
      <c r="AY194" s="121" t="s">
        <v>156</v>
      </c>
      <c r="BK194" s="128">
        <f>SUM(BK195:BK242)</f>
        <v>0</v>
      </c>
    </row>
    <row r="195" spans="2:65" s="1" customFormat="1" ht="16.5" customHeight="1">
      <c r="B195" s="131"/>
      <c r="C195" s="132" t="s">
        <v>300</v>
      </c>
      <c r="D195" s="132" t="s">
        <v>159</v>
      </c>
      <c r="E195" s="133" t="s">
        <v>462</v>
      </c>
      <c r="F195" s="134" t="s">
        <v>463</v>
      </c>
      <c r="G195" s="135" t="s">
        <v>464</v>
      </c>
      <c r="H195" s="136">
        <v>3</v>
      </c>
      <c r="I195" s="137"/>
      <c r="J195" s="137">
        <f>ROUND(I195*H195,2)</f>
        <v>0</v>
      </c>
      <c r="K195" s="134" t="s">
        <v>1</v>
      </c>
      <c r="L195" s="28"/>
      <c r="M195" s="138" t="s">
        <v>1</v>
      </c>
      <c r="N195" s="139" t="s">
        <v>42</v>
      </c>
      <c r="O195" s="140">
        <v>0</v>
      </c>
      <c r="P195" s="140">
        <f>O195*H195</f>
        <v>0</v>
      </c>
      <c r="Q195" s="140">
        <v>0</v>
      </c>
      <c r="R195" s="140">
        <f>Q195*H195</f>
        <v>0</v>
      </c>
      <c r="S195" s="140">
        <v>0</v>
      </c>
      <c r="T195" s="141">
        <f>S195*H195</f>
        <v>0</v>
      </c>
      <c r="AR195" s="142" t="s">
        <v>155</v>
      </c>
      <c r="AT195" s="142" t="s">
        <v>159</v>
      </c>
      <c r="AU195" s="142" t="s">
        <v>86</v>
      </c>
      <c r="AY195" s="16" t="s">
        <v>156</v>
      </c>
      <c r="BE195" s="143">
        <f>IF(N195="základní",J195,0)</f>
        <v>0</v>
      </c>
      <c r="BF195" s="143">
        <f>IF(N195="snížená",J195,0)</f>
        <v>0</v>
      </c>
      <c r="BG195" s="143">
        <f>IF(N195="zákl. přenesená",J195,0)</f>
        <v>0</v>
      </c>
      <c r="BH195" s="143">
        <f>IF(N195="sníž. přenesená",J195,0)</f>
        <v>0</v>
      </c>
      <c r="BI195" s="143">
        <f>IF(N195="nulová",J195,0)</f>
        <v>0</v>
      </c>
      <c r="BJ195" s="16" t="s">
        <v>84</v>
      </c>
      <c r="BK195" s="143">
        <f>ROUND(I195*H195,2)</f>
        <v>0</v>
      </c>
      <c r="BL195" s="16" t="s">
        <v>155</v>
      </c>
      <c r="BM195" s="142" t="s">
        <v>465</v>
      </c>
    </row>
    <row r="196" spans="2:65" s="1" customFormat="1" ht="24.15" customHeight="1">
      <c r="B196" s="131"/>
      <c r="C196" s="132" t="s">
        <v>302</v>
      </c>
      <c r="D196" s="132" t="s">
        <v>159</v>
      </c>
      <c r="E196" s="133" t="s">
        <v>466</v>
      </c>
      <c r="F196" s="134" t="s">
        <v>467</v>
      </c>
      <c r="G196" s="135" t="s">
        <v>281</v>
      </c>
      <c r="H196" s="136">
        <v>101</v>
      </c>
      <c r="I196" s="137"/>
      <c r="J196" s="137">
        <f>ROUND(I196*H196,2)</f>
        <v>0</v>
      </c>
      <c r="K196" s="134" t="s">
        <v>225</v>
      </c>
      <c r="L196" s="28"/>
      <c r="M196" s="138" t="s">
        <v>1</v>
      </c>
      <c r="N196" s="139" t="s">
        <v>42</v>
      </c>
      <c r="O196" s="140">
        <v>0.32100000000000001</v>
      </c>
      <c r="P196" s="140">
        <f>O196*H196</f>
        <v>32.420999999999999</v>
      </c>
      <c r="Q196" s="140">
        <v>2.0000000000000002E-5</v>
      </c>
      <c r="R196" s="140">
        <f>Q196*H196</f>
        <v>2.0200000000000001E-3</v>
      </c>
      <c r="S196" s="140">
        <v>0</v>
      </c>
      <c r="T196" s="141">
        <f>S196*H196</f>
        <v>0</v>
      </c>
      <c r="AR196" s="142" t="s">
        <v>155</v>
      </c>
      <c r="AT196" s="142" t="s">
        <v>159</v>
      </c>
      <c r="AU196" s="142" t="s">
        <v>86</v>
      </c>
      <c r="AY196" s="16" t="s">
        <v>156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6" t="s">
        <v>84</v>
      </c>
      <c r="BK196" s="143">
        <f>ROUND(I196*H196,2)</f>
        <v>0</v>
      </c>
      <c r="BL196" s="16" t="s">
        <v>155</v>
      </c>
      <c r="BM196" s="142" t="s">
        <v>468</v>
      </c>
    </row>
    <row r="197" spans="2:65" s="1" customFormat="1" ht="19.2">
      <c r="B197" s="28"/>
      <c r="D197" s="144" t="s">
        <v>164</v>
      </c>
      <c r="F197" s="145" t="s">
        <v>469</v>
      </c>
      <c r="L197" s="28"/>
      <c r="M197" s="146"/>
      <c r="T197" s="51"/>
      <c r="AT197" s="16" t="s">
        <v>164</v>
      </c>
      <c r="AU197" s="16" t="s">
        <v>86</v>
      </c>
    </row>
    <row r="198" spans="2:65" s="1" customFormat="1" ht="21.75" customHeight="1">
      <c r="B198" s="131"/>
      <c r="C198" s="167" t="s">
        <v>303</v>
      </c>
      <c r="D198" s="167" t="s">
        <v>274</v>
      </c>
      <c r="E198" s="168" t="s">
        <v>470</v>
      </c>
      <c r="F198" s="169" t="s">
        <v>471</v>
      </c>
      <c r="G198" s="170" t="s">
        <v>281</v>
      </c>
      <c r="H198" s="171">
        <v>101</v>
      </c>
      <c r="I198" s="172"/>
      <c r="J198" s="172">
        <f>ROUND(I198*H198,2)</f>
        <v>0</v>
      </c>
      <c r="K198" s="169" t="s">
        <v>225</v>
      </c>
      <c r="L198" s="173"/>
      <c r="M198" s="174" t="s">
        <v>1</v>
      </c>
      <c r="N198" s="175" t="s">
        <v>42</v>
      </c>
      <c r="O198" s="140">
        <v>0</v>
      </c>
      <c r="P198" s="140">
        <f>O198*H198</f>
        <v>0</v>
      </c>
      <c r="Q198" s="140">
        <v>1.052E-2</v>
      </c>
      <c r="R198" s="140">
        <f>Q198*H198</f>
        <v>1.0625199999999999</v>
      </c>
      <c r="S198" s="140">
        <v>0</v>
      </c>
      <c r="T198" s="141">
        <f>S198*H198</f>
        <v>0</v>
      </c>
      <c r="AR198" s="142" t="s">
        <v>194</v>
      </c>
      <c r="AT198" s="142" t="s">
        <v>274</v>
      </c>
      <c r="AU198" s="142" t="s">
        <v>86</v>
      </c>
      <c r="AY198" s="16" t="s">
        <v>156</v>
      </c>
      <c r="BE198" s="143">
        <f>IF(N198="základní",J198,0)</f>
        <v>0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16" t="s">
        <v>84</v>
      </c>
      <c r="BK198" s="143">
        <f>ROUND(I198*H198,2)</f>
        <v>0</v>
      </c>
      <c r="BL198" s="16" t="s">
        <v>155</v>
      </c>
      <c r="BM198" s="142" t="s">
        <v>472</v>
      </c>
    </row>
    <row r="199" spans="2:65" s="1" customFormat="1">
      <c r="B199" s="28"/>
      <c r="D199" s="144" t="s">
        <v>164</v>
      </c>
      <c r="F199" s="145" t="s">
        <v>471</v>
      </c>
      <c r="L199" s="28"/>
      <c r="M199" s="146"/>
      <c r="T199" s="51"/>
      <c r="AT199" s="16" t="s">
        <v>164</v>
      </c>
      <c r="AU199" s="16" t="s">
        <v>86</v>
      </c>
    </row>
    <row r="200" spans="2:65" s="1" customFormat="1" ht="24.15" customHeight="1">
      <c r="B200" s="131"/>
      <c r="C200" s="132" t="s">
        <v>304</v>
      </c>
      <c r="D200" s="132" t="s">
        <v>159</v>
      </c>
      <c r="E200" s="133" t="s">
        <v>473</v>
      </c>
      <c r="F200" s="134" t="s">
        <v>474</v>
      </c>
      <c r="G200" s="135" t="s">
        <v>301</v>
      </c>
      <c r="H200" s="136">
        <v>2</v>
      </c>
      <c r="I200" s="137"/>
      <c r="J200" s="137">
        <f>ROUND(I200*H200,2)</f>
        <v>0</v>
      </c>
      <c r="K200" s="134" t="s">
        <v>225</v>
      </c>
      <c r="L200" s="28"/>
      <c r="M200" s="138" t="s">
        <v>1</v>
      </c>
      <c r="N200" s="139" t="s">
        <v>42</v>
      </c>
      <c r="O200" s="140">
        <v>1.3480000000000001</v>
      </c>
      <c r="P200" s="140">
        <f>O200*H200</f>
        <v>2.6960000000000002</v>
      </c>
      <c r="Q200" s="140">
        <v>0</v>
      </c>
      <c r="R200" s="140">
        <f>Q200*H200</f>
        <v>0</v>
      </c>
      <c r="S200" s="140">
        <v>0</v>
      </c>
      <c r="T200" s="141">
        <f>S200*H200</f>
        <v>0</v>
      </c>
      <c r="AR200" s="142" t="s">
        <v>155</v>
      </c>
      <c r="AT200" s="142" t="s">
        <v>159</v>
      </c>
      <c r="AU200" s="142" t="s">
        <v>86</v>
      </c>
      <c r="AY200" s="16" t="s">
        <v>156</v>
      </c>
      <c r="BE200" s="143">
        <f>IF(N200="základní",J200,0)</f>
        <v>0</v>
      </c>
      <c r="BF200" s="143">
        <f>IF(N200="snížená",J200,0)</f>
        <v>0</v>
      </c>
      <c r="BG200" s="143">
        <f>IF(N200="zákl. přenesená",J200,0)</f>
        <v>0</v>
      </c>
      <c r="BH200" s="143">
        <f>IF(N200="sníž. přenesená",J200,0)</f>
        <v>0</v>
      </c>
      <c r="BI200" s="143">
        <f>IF(N200="nulová",J200,0)</f>
        <v>0</v>
      </c>
      <c r="BJ200" s="16" t="s">
        <v>84</v>
      </c>
      <c r="BK200" s="143">
        <f>ROUND(I200*H200,2)</f>
        <v>0</v>
      </c>
      <c r="BL200" s="16" t="s">
        <v>155</v>
      </c>
      <c r="BM200" s="142" t="s">
        <v>475</v>
      </c>
    </row>
    <row r="201" spans="2:65" s="1" customFormat="1" ht="19.2">
      <c r="B201" s="28"/>
      <c r="D201" s="144" t="s">
        <v>164</v>
      </c>
      <c r="F201" s="145" t="s">
        <v>476</v>
      </c>
      <c r="L201" s="28"/>
      <c r="M201" s="146"/>
      <c r="T201" s="51"/>
      <c r="AT201" s="16" t="s">
        <v>164</v>
      </c>
      <c r="AU201" s="16" t="s">
        <v>86</v>
      </c>
    </row>
    <row r="202" spans="2:65" s="1" customFormat="1" ht="16.5" customHeight="1">
      <c r="B202" s="131"/>
      <c r="C202" s="167" t="s">
        <v>305</v>
      </c>
      <c r="D202" s="167" t="s">
        <v>274</v>
      </c>
      <c r="E202" s="168" t="s">
        <v>477</v>
      </c>
      <c r="F202" s="169" t="s">
        <v>478</v>
      </c>
      <c r="G202" s="170" t="s">
        <v>301</v>
      </c>
      <c r="H202" s="171">
        <v>2</v>
      </c>
      <c r="I202" s="172"/>
      <c r="J202" s="172">
        <f>ROUND(I202*H202,2)</f>
        <v>0</v>
      </c>
      <c r="K202" s="169" t="s">
        <v>225</v>
      </c>
      <c r="L202" s="173"/>
      <c r="M202" s="174" t="s">
        <v>1</v>
      </c>
      <c r="N202" s="175" t="s">
        <v>42</v>
      </c>
      <c r="O202" s="140">
        <v>0</v>
      </c>
      <c r="P202" s="140">
        <f>O202*H202</f>
        <v>0</v>
      </c>
      <c r="Q202" s="140">
        <v>5.0000000000000001E-3</v>
      </c>
      <c r="R202" s="140">
        <f>Q202*H202</f>
        <v>0.01</v>
      </c>
      <c r="S202" s="140">
        <v>0</v>
      </c>
      <c r="T202" s="141">
        <f>S202*H202</f>
        <v>0</v>
      </c>
      <c r="AR202" s="142" t="s">
        <v>194</v>
      </c>
      <c r="AT202" s="142" t="s">
        <v>274</v>
      </c>
      <c r="AU202" s="142" t="s">
        <v>86</v>
      </c>
      <c r="AY202" s="16" t="s">
        <v>156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6" t="s">
        <v>84</v>
      </c>
      <c r="BK202" s="143">
        <f>ROUND(I202*H202,2)</f>
        <v>0</v>
      </c>
      <c r="BL202" s="16" t="s">
        <v>155</v>
      </c>
      <c r="BM202" s="142" t="s">
        <v>479</v>
      </c>
    </row>
    <row r="203" spans="2:65" s="1" customFormat="1">
      <c r="B203" s="28"/>
      <c r="D203" s="144" t="s">
        <v>164</v>
      </c>
      <c r="F203" s="145" t="s">
        <v>478</v>
      </c>
      <c r="L203" s="28"/>
      <c r="M203" s="146"/>
      <c r="T203" s="51"/>
      <c r="AT203" s="16" t="s">
        <v>164</v>
      </c>
      <c r="AU203" s="16" t="s">
        <v>86</v>
      </c>
    </row>
    <row r="204" spans="2:65" s="1" customFormat="1" ht="24.15" customHeight="1">
      <c r="B204" s="131"/>
      <c r="C204" s="132" t="s">
        <v>306</v>
      </c>
      <c r="D204" s="132" t="s">
        <v>159</v>
      </c>
      <c r="E204" s="133" t="s">
        <v>480</v>
      </c>
      <c r="F204" s="134" t="s">
        <v>481</v>
      </c>
      <c r="G204" s="135" t="s">
        <v>301</v>
      </c>
      <c r="H204" s="136">
        <v>4</v>
      </c>
      <c r="I204" s="137"/>
      <c r="J204" s="137">
        <f>ROUND(I204*H204,2)</f>
        <v>0</v>
      </c>
      <c r="K204" s="134" t="s">
        <v>225</v>
      </c>
      <c r="L204" s="28"/>
      <c r="M204" s="138" t="s">
        <v>1</v>
      </c>
      <c r="N204" s="139" t="s">
        <v>42</v>
      </c>
      <c r="O204" s="140">
        <v>0.83</v>
      </c>
      <c r="P204" s="140">
        <f>O204*H204</f>
        <v>3.32</v>
      </c>
      <c r="Q204" s="140">
        <v>0</v>
      </c>
      <c r="R204" s="140">
        <f>Q204*H204</f>
        <v>0</v>
      </c>
      <c r="S204" s="140">
        <v>0</v>
      </c>
      <c r="T204" s="141">
        <f>S204*H204</f>
        <v>0</v>
      </c>
      <c r="AR204" s="142" t="s">
        <v>155</v>
      </c>
      <c r="AT204" s="142" t="s">
        <v>159</v>
      </c>
      <c r="AU204" s="142" t="s">
        <v>86</v>
      </c>
      <c r="AY204" s="16" t="s">
        <v>156</v>
      </c>
      <c r="BE204" s="143">
        <f>IF(N204="základní",J204,0)</f>
        <v>0</v>
      </c>
      <c r="BF204" s="143">
        <f>IF(N204="snížená",J204,0)</f>
        <v>0</v>
      </c>
      <c r="BG204" s="143">
        <f>IF(N204="zákl. přenesená",J204,0)</f>
        <v>0</v>
      </c>
      <c r="BH204" s="143">
        <f>IF(N204="sníž. přenesená",J204,0)</f>
        <v>0</v>
      </c>
      <c r="BI204" s="143">
        <f>IF(N204="nulová",J204,0)</f>
        <v>0</v>
      </c>
      <c r="BJ204" s="16" t="s">
        <v>84</v>
      </c>
      <c r="BK204" s="143">
        <f>ROUND(I204*H204,2)</f>
        <v>0</v>
      </c>
      <c r="BL204" s="16" t="s">
        <v>155</v>
      </c>
      <c r="BM204" s="142" t="s">
        <v>482</v>
      </c>
    </row>
    <row r="205" spans="2:65" s="1" customFormat="1" ht="28.8">
      <c r="B205" s="28"/>
      <c r="D205" s="144" t="s">
        <v>164</v>
      </c>
      <c r="F205" s="145" t="s">
        <v>483</v>
      </c>
      <c r="L205" s="28"/>
      <c r="M205" s="146"/>
      <c r="T205" s="51"/>
      <c r="AT205" s="16" t="s">
        <v>164</v>
      </c>
      <c r="AU205" s="16" t="s">
        <v>86</v>
      </c>
    </row>
    <row r="206" spans="2:65" s="1" customFormat="1" ht="16.5" customHeight="1">
      <c r="B206" s="131"/>
      <c r="C206" s="167" t="s">
        <v>307</v>
      </c>
      <c r="D206" s="167" t="s">
        <v>274</v>
      </c>
      <c r="E206" s="168" t="s">
        <v>484</v>
      </c>
      <c r="F206" s="169" t="s">
        <v>485</v>
      </c>
      <c r="G206" s="170" t="s">
        <v>301</v>
      </c>
      <c r="H206" s="171">
        <v>4</v>
      </c>
      <c r="I206" s="172"/>
      <c r="J206" s="172">
        <f>ROUND(I206*H206,2)</f>
        <v>0</v>
      </c>
      <c r="K206" s="169" t="s">
        <v>225</v>
      </c>
      <c r="L206" s="173"/>
      <c r="M206" s="174" t="s">
        <v>1</v>
      </c>
      <c r="N206" s="175" t="s">
        <v>42</v>
      </c>
      <c r="O206" s="140">
        <v>0</v>
      </c>
      <c r="P206" s="140">
        <f>O206*H206</f>
        <v>0</v>
      </c>
      <c r="Q206" s="140">
        <v>1.9E-3</v>
      </c>
      <c r="R206" s="140">
        <f>Q206*H206</f>
        <v>7.6E-3</v>
      </c>
      <c r="S206" s="140">
        <v>0</v>
      </c>
      <c r="T206" s="141">
        <f>S206*H206</f>
        <v>0</v>
      </c>
      <c r="AR206" s="142" t="s">
        <v>194</v>
      </c>
      <c r="AT206" s="142" t="s">
        <v>274</v>
      </c>
      <c r="AU206" s="142" t="s">
        <v>86</v>
      </c>
      <c r="AY206" s="16" t="s">
        <v>156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16" t="s">
        <v>84</v>
      </c>
      <c r="BK206" s="143">
        <f>ROUND(I206*H206,2)</f>
        <v>0</v>
      </c>
      <c r="BL206" s="16" t="s">
        <v>155</v>
      </c>
      <c r="BM206" s="142" t="s">
        <v>486</v>
      </c>
    </row>
    <row r="207" spans="2:65" s="1" customFormat="1">
      <c r="B207" s="28"/>
      <c r="D207" s="144" t="s">
        <v>164</v>
      </c>
      <c r="F207" s="145" t="s">
        <v>485</v>
      </c>
      <c r="L207" s="28"/>
      <c r="M207" s="146"/>
      <c r="T207" s="51"/>
      <c r="AT207" s="16" t="s">
        <v>164</v>
      </c>
      <c r="AU207" s="16" t="s">
        <v>86</v>
      </c>
    </row>
    <row r="208" spans="2:65" s="1" customFormat="1" ht="24.15" customHeight="1">
      <c r="B208" s="131"/>
      <c r="C208" s="132" t="s">
        <v>308</v>
      </c>
      <c r="D208" s="132" t="s">
        <v>159</v>
      </c>
      <c r="E208" s="133" t="s">
        <v>487</v>
      </c>
      <c r="F208" s="134" t="s">
        <v>488</v>
      </c>
      <c r="G208" s="135" t="s">
        <v>230</v>
      </c>
      <c r="H208" s="136">
        <v>1.536</v>
      </c>
      <c r="I208" s="137"/>
      <c r="J208" s="137">
        <f>ROUND(I208*H208,2)</f>
        <v>0</v>
      </c>
      <c r="K208" s="134" t="s">
        <v>225</v>
      </c>
      <c r="L208" s="28"/>
      <c r="M208" s="138" t="s">
        <v>1</v>
      </c>
      <c r="N208" s="139" t="s">
        <v>42</v>
      </c>
      <c r="O208" s="140">
        <v>7.53</v>
      </c>
      <c r="P208" s="140">
        <f>O208*H208</f>
        <v>11.566080000000001</v>
      </c>
      <c r="Q208" s="140">
        <v>0</v>
      </c>
      <c r="R208" s="140">
        <f>Q208*H208</f>
        <v>0</v>
      </c>
      <c r="S208" s="140">
        <v>0.6</v>
      </c>
      <c r="T208" s="141">
        <f>S208*H208</f>
        <v>0.92159999999999997</v>
      </c>
      <c r="AR208" s="142" t="s">
        <v>155</v>
      </c>
      <c r="AT208" s="142" t="s">
        <v>159</v>
      </c>
      <c r="AU208" s="142" t="s">
        <v>86</v>
      </c>
      <c r="AY208" s="16" t="s">
        <v>156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6" t="s">
        <v>84</v>
      </c>
      <c r="BK208" s="143">
        <f>ROUND(I208*H208,2)</f>
        <v>0</v>
      </c>
      <c r="BL208" s="16" t="s">
        <v>155</v>
      </c>
      <c r="BM208" s="142" t="s">
        <v>489</v>
      </c>
    </row>
    <row r="209" spans="2:65" s="1" customFormat="1" ht="19.2">
      <c r="B209" s="28"/>
      <c r="D209" s="144" t="s">
        <v>164</v>
      </c>
      <c r="F209" s="145" t="s">
        <v>490</v>
      </c>
      <c r="L209" s="28"/>
      <c r="M209" s="146"/>
      <c r="T209" s="51"/>
      <c r="AT209" s="16" t="s">
        <v>164</v>
      </c>
      <c r="AU209" s="16" t="s">
        <v>86</v>
      </c>
    </row>
    <row r="210" spans="2:65" s="13" customFormat="1">
      <c r="B210" s="155"/>
      <c r="D210" s="144" t="s">
        <v>237</v>
      </c>
      <c r="E210" s="156" t="s">
        <v>1</v>
      </c>
      <c r="F210" s="157" t="s">
        <v>491</v>
      </c>
      <c r="H210" s="158">
        <v>1.1379999999999999</v>
      </c>
      <c r="L210" s="155"/>
      <c r="M210" s="159"/>
      <c r="T210" s="160"/>
      <c r="AT210" s="156" t="s">
        <v>237</v>
      </c>
      <c r="AU210" s="156" t="s">
        <v>86</v>
      </c>
      <c r="AV210" s="13" t="s">
        <v>86</v>
      </c>
      <c r="AW210" s="13" t="s">
        <v>33</v>
      </c>
      <c r="AX210" s="13" t="s">
        <v>77</v>
      </c>
      <c r="AY210" s="156" t="s">
        <v>156</v>
      </c>
    </row>
    <row r="211" spans="2:65" s="13" customFormat="1">
      <c r="B211" s="155"/>
      <c r="D211" s="144" t="s">
        <v>237</v>
      </c>
      <c r="E211" s="156" t="s">
        <v>1</v>
      </c>
      <c r="F211" s="157" t="s">
        <v>492</v>
      </c>
      <c r="H211" s="158">
        <v>0.39800000000000002</v>
      </c>
      <c r="L211" s="155"/>
      <c r="M211" s="159"/>
      <c r="T211" s="160"/>
      <c r="AT211" s="156" t="s">
        <v>237</v>
      </c>
      <c r="AU211" s="156" t="s">
        <v>86</v>
      </c>
      <c r="AV211" s="13" t="s">
        <v>86</v>
      </c>
      <c r="AW211" s="13" t="s">
        <v>33</v>
      </c>
      <c r="AX211" s="13" t="s">
        <v>77</v>
      </c>
      <c r="AY211" s="156" t="s">
        <v>156</v>
      </c>
    </row>
    <row r="212" spans="2:65" s="14" customFormat="1">
      <c r="B212" s="161"/>
      <c r="D212" s="144" t="s">
        <v>237</v>
      </c>
      <c r="E212" s="162" t="s">
        <v>1</v>
      </c>
      <c r="F212" s="163" t="s">
        <v>240</v>
      </c>
      <c r="H212" s="164">
        <v>1.536</v>
      </c>
      <c r="L212" s="161"/>
      <c r="M212" s="165"/>
      <c r="T212" s="166"/>
      <c r="AT212" s="162" t="s">
        <v>237</v>
      </c>
      <c r="AU212" s="162" t="s">
        <v>86</v>
      </c>
      <c r="AV212" s="14" t="s">
        <v>155</v>
      </c>
      <c r="AW212" s="14" t="s">
        <v>33</v>
      </c>
      <c r="AX212" s="14" t="s">
        <v>84</v>
      </c>
      <c r="AY212" s="162" t="s">
        <v>156</v>
      </c>
    </row>
    <row r="213" spans="2:65" s="1" customFormat="1" ht="24.15" customHeight="1">
      <c r="B213" s="131"/>
      <c r="C213" s="132" t="s">
        <v>309</v>
      </c>
      <c r="D213" s="132" t="s">
        <v>159</v>
      </c>
      <c r="E213" s="133" t="s">
        <v>493</v>
      </c>
      <c r="F213" s="134" t="s">
        <v>494</v>
      </c>
      <c r="G213" s="135" t="s">
        <v>495</v>
      </c>
      <c r="H213" s="136">
        <v>3</v>
      </c>
      <c r="I213" s="137"/>
      <c r="J213" s="137">
        <f>ROUND(I213*H213,2)</f>
        <v>0</v>
      </c>
      <c r="K213" s="134" t="s">
        <v>225</v>
      </c>
      <c r="L213" s="28"/>
      <c r="M213" s="138" t="s">
        <v>1</v>
      </c>
      <c r="N213" s="139" t="s">
        <v>42</v>
      </c>
      <c r="O213" s="140">
        <v>0.83599999999999997</v>
      </c>
      <c r="P213" s="140">
        <f>O213*H213</f>
        <v>2.508</v>
      </c>
      <c r="Q213" s="140">
        <v>3.1E-4</v>
      </c>
      <c r="R213" s="140">
        <f>Q213*H213</f>
        <v>9.3000000000000005E-4</v>
      </c>
      <c r="S213" s="140">
        <v>0</v>
      </c>
      <c r="T213" s="141">
        <f>S213*H213</f>
        <v>0</v>
      </c>
      <c r="AR213" s="142" t="s">
        <v>155</v>
      </c>
      <c r="AT213" s="142" t="s">
        <v>159</v>
      </c>
      <c r="AU213" s="142" t="s">
        <v>86</v>
      </c>
      <c r="AY213" s="16" t="s">
        <v>156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6" t="s">
        <v>84</v>
      </c>
      <c r="BK213" s="143">
        <f>ROUND(I213*H213,2)</f>
        <v>0</v>
      </c>
      <c r="BL213" s="16" t="s">
        <v>155</v>
      </c>
      <c r="BM213" s="142" t="s">
        <v>496</v>
      </c>
    </row>
    <row r="214" spans="2:65" s="1" customFormat="1" ht="19.2">
      <c r="B214" s="28"/>
      <c r="D214" s="144" t="s">
        <v>164</v>
      </c>
      <c r="F214" s="145" t="s">
        <v>497</v>
      </c>
      <c r="L214" s="28"/>
      <c r="M214" s="146"/>
      <c r="T214" s="51"/>
      <c r="AT214" s="16" t="s">
        <v>164</v>
      </c>
      <c r="AU214" s="16" t="s">
        <v>86</v>
      </c>
    </row>
    <row r="215" spans="2:65" s="1" customFormat="1" ht="24.15" customHeight="1">
      <c r="B215" s="131"/>
      <c r="C215" s="132" t="s">
        <v>311</v>
      </c>
      <c r="D215" s="132" t="s">
        <v>159</v>
      </c>
      <c r="E215" s="133" t="s">
        <v>498</v>
      </c>
      <c r="F215" s="134" t="s">
        <v>499</v>
      </c>
      <c r="G215" s="135" t="s">
        <v>230</v>
      </c>
      <c r="H215" s="136">
        <v>1.748</v>
      </c>
      <c r="I215" s="137"/>
      <c r="J215" s="137">
        <f>ROUND(I215*H215,2)</f>
        <v>0</v>
      </c>
      <c r="K215" s="134" t="s">
        <v>225</v>
      </c>
      <c r="L215" s="28"/>
      <c r="M215" s="138" t="s">
        <v>1</v>
      </c>
      <c r="N215" s="139" t="s">
        <v>42</v>
      </c>
      <c r="O215" s="140">
        <v>2.9510000000000001</v>
      </c>
      <c r="P215" s="140">
        <f>O215*H215</f>
        <v>5.1583480000000002</v>
      </c>
      <c r="Q215" s="140">
        <v>0</v>
      </c>
      <c r="R215" s="140">
        <f>Q215*H215</f>
        <v>0</v>
      </c>
      <c r="S215" s="140">
        <v>0</v>
      </c>
      <c r="T215" s="141">
        <f>S215*H215</f>
        <v>0</v>
      </c>
      <c r="AR215" s="142" t="s">
        <v>155</v>
      </c>
      <c r="AT215" s="142" t="s">
        <v>159</v>
      </c>
      <c r="AU215" s="142" t="s">
        <v>86</v>
      </c>
      <c r="AY215" s="16" t="s">
        <v>156</v>
      </c>
      <c r="BE215" s="143">
        <f>IF(N215="základní",J215,0)</f>
        <v>0</v>
      </c>
      <c r="BF215" s="143">
        <f>IF(N215="snížená",J215,0)</f>
        <v>0</v>
      </c>
      <c r="BG215" s="143">
        <f>IF(N215="zákl. přenesená",J215,0)</f>
        <v>0</v>
      </c>
      <c r="BH215" s="143">
        <f>IF(N215="sníž. přenesená",J215,0)</f>
        <v>0</v>
      </c>
      <c r="BI215" s="143">
        <f>IF(N215="nulová",J215,0)</f>
        <v>0</v>
      </c>
      <c r="BJ215" s="16" t="s">
        <v>84</v>
      </c>
      <c r="BK215" s="143">
        <f>ROUND(I215*H215,2)</f>
        <v>0</v>
      </c>
      <c r="BL215" s="16" t="s">
        <v>155</v>
      </c>
      <c r="BM215" s="142" t="s">
        <v>500</v>
      </c>
    </row>
    <row r="216" spans="2:65" s="1" customFormat="1" ht="28.8">
      <c r="B216" s="28"/>
      <c r="D216" s="144" t="s">
        <v>164</v>
      </c>
      <c r="F216" s="145" t="s">
        <v>501</v>
      </c>
      <c r="L216" s="28"/>
      <c r="M216" s="146"/>
      <c r="T216" s="51"/>
      <c r="AT216" s="16" t="s">
        <v>164</v>
      </c>
      <c r="AU216" s="16" t="s">
        <v>86</v>
      </c>
    </row>
    <row r="217" spans="2:65" s="13" customFormat="1">
      <c r="B217" s="155"/>
      <c r="D217" s="144" t="s">
        <v>237</v>
      </c>
      <c r="E217" s="156" t="s">
        <v>1</v>
      </c>
      <c r="F217" s="157" t="s">
        <v>502</v>
      </c>
      <c r="H217" s="158">
        <v>1.748</v>
      </c>
      <c r="L217" s="155"/>
      <c r="M217" s="159"/>
      <c r="T217" s="160"/>
      <c r="AT217" s="156" t="s">
        <v>237</v>
      </c>
      <c r="AU217" s="156" t="s">
        <v>86</v>
      </c>
      <c r="AV217" s="13" t="s">
        <v>86</v>
      </c>
      <c r="AW217" s="13" t="s">
        <v>33</v>
      </c>
      <c r="AX217" s="13" t="s">
        <v>84</v>
      </c>
      <c r="AY217" s="156" t="s">
        <v>156</v>
      </c>
    </row>
    <row r="218" spans="2:65" s="1" customFormat="1" ht="16.5" customHeight="1">
      <c r="B218" s="131"/>
      <c r="C218" s="132" t="s">
        <v>312</v>
      </c>
      <c r="D218" s="132" t="s">
        <v>159</v>
      </c>
      <c r="E218" s="133" t="s">
        <v>503</v>
      </c>
      <c r="F218" s="134" t="s">
        <v>504</v>
      </c>
      <c r="G218" s="135" t="s">
        <v>224</v>
      </c>
      <c r="H218" s="136">
        <v>7.556</v>
      </c>
      <c r="I218" s="137"/>
      <c r="J218" s="137">
        <f>ROUND(I218*H218,2)</f>
        <v>0</v>
      </c>
      <c r="K218" s="134" t="s">
        <v>225</v>
      </c>
      <c r="L218" s="28"/>
      <c r="M218" s="138" t="s">
        <v>1</v>
      </c>
      <c r="N218" s="139" t="s">
        <v>42</v>
      </c>
      <c r="O218" s="140">
        <v>1.605</v>
      </c>
      <c r="P218" s="140">
        <f>O218*H218</f>
        <v>12.12738</v>
      </c>
      <c r="Q218" s="140">
        <v>5.8100000000000001E-3</v>
      </c>
      <c r="R218" s="140">
        <f>Q218*H218</f>
        <v>4.3900359999999999E-2</v>
      </c>
      <c r="S218" s="140">
        <v>0</v>
      </c>
      <c r="T218" s="141">
        <f>S218*H218</f>
        <v>0</v>
      </c>
      <c r="AR218" s="142" t="s">
        <v>155</v>
      </c>
      <c r="AT218" s="142" t="s">
        <v>159</v>
      </c>
      <c r="AU218" s="142" t="s">
        <v>86</v>
      </c>
      <c r="AY218" s="16" t="s">
        <v>156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6" t="s">
        <v>84</v>
      </c>
      <c r="BK218" s="143">
        <f>ROUND(I218*H218,2)</f>
        <v>0</v>
      </c>
      <c r="BL218" s="16" t="s">
        <v>155</v>
      </c>
      <c r="BM218" s="142" t="s">
        <v>505</v>
      </c>
    </row>
    <row r="219" spans="2:65" s="1" customFormat="1" ht="19.2">
      <c r="B219" s="28"/>
      <c r="D219" s="144" t="s">
        <v>164</v>
      </c>
      <c r="F219" s="145" t="s">
        <v>506</v>
      </c>
      <c r="L219" s="28"/>
      <c r="M219" s="146"/>
      <c r="T219" s="51"/>
      <c r="AT219" s="16" t="s">
        <v>164</v>
      </c>
      <c r="AU219" s="16" t="s">
        <v>86</v>
      </c>
    </row>
    <row r="220" spans="2:65" s="13" customFormat="1">
      <c r="B220" s="155"/>
      <c r="D220" s="144" t="s">
        <v>237</v>
      </c>
      <c r="E220" s="156" t="s">
        <v>1</v>
      </c>
      <c r="F220" s="157" t="s">
        <v>507</v>
      </c>
      <c r="H220" s="158">
        <v>7.556</v>
      </c>
      <c r="L220" s="155"/>
      <c r="M220" s="159"/>
      <c r="T220" s="160"/>
      <c r="AT220" s="156" t="s">
        <v>237</v>
      </c>
      <c r="AU220" s="156" t="s">
        <v>86</v>
      </c>
      <c r="AV220" s="13" t="s">
        <v>86</v>
      </c>
      <c r="AW220" s="13" t="s">
        <v>33</v>
      </c>
      <c r="AX220" s="13" t="s">
        <v>84</v>
      </c>
      <c r="AY220" s="156" t="s">
        <v>156</v>
      </c>
    </row>
    <row r="221" spans="2:65" s="1" customFormat="1" ht="33" customHeight="1">
      <c r="B221" s="131"/>
      <c r="C221" s="132" t="s">
        <v>313</v>
      </c>
      <c r="D221" s="132" t="s">
        <v>159</v>
      </c>
      <c r="E221" s="133" t="s">
        <v>508</v>
      </c>
      <c r="F221" s="134" t="s">
        <v>509</v>
      </c>
      <c r="G221" s="135" t="s">
        <v>301</v>
      </c>
      <c r="H221" s="136">
        <v>4</v>
      </c>
      <c r="I221" s="137"/>
      <c r="J221" s="137">
        <f>ROUND(I221*H221,2)</f>
        <v>0</v>
      </c>
      <c r="K221" s="134" t="s">
        <v>225</v>
      </c>
      <c r="L221" s="28"/>
      <c r="M221" s="138" t="s">
        <v>1</v>
      </c>
      <c r="N221" s="139" t="s">
        <v>42</v>
      </c>
      <c r="O221" s="140">
        <v>21.292000000000002</v>
      </c>
      <c r="P221" s="140">
        <f>O221*H221</f>
        <v>85.168000000000006</v>
      </c>
      <c r="Q221" s="140">
        <v>2.1167600000000002</v>
      </c>
      <c r="R221" s="140">
        <f>Q221*H221</f>
        <v>8.4670400000000008</v>
      </c>
      <c r="S221" s="140">
        <v>0</v>
      </c>
      <c r="T221" s="141">
        <f>S221*H221</f>
        <v>0</v>
      </c>
      <c r="AR221" s="142" t="s">
        <v>155</v>
      </c>
      <c r="AT221" s="142" t="s">
        <v>159</v>
      </c>
      <c r="AU221" s="142" t="s">
        <v>86</v>
      </c>
      <c r="AY221" s="16" t="s">
        <v>156</v>
      </c>
      <c r="BE221" s="143">
        <f>IF(N221="základní",J221,0)</f>
        <v>0</v>
      </c>
      <c r="BF221" s="143">
        <f>IF(N221="snížená",J221,0)</f>
        <v>0</v>
      </c>
      <c r="BG221" s="143">
        <f>IF(N221="zákl. přenesená",J221,0)</f>
        <v>0</v>
      </c>
      <c r="BH221" s="143">
        <f>IF(N221="sníž. přenesená",J221,0)</f>
        <v>0</v>
      </c>
      <c r="BI221" s="143">
        <f>IF(N221="nulová",J221,0)</f>
        <v>0</v>
      </c>
      <c r="BJ221" s="16" t="s">
        <v>84</v>
      </c>
      <c r="BK221" s="143">
        <f>ROUND(I221*H221,2)</f>
        <v>0</v>
      </c>
      <c r="BL221" s="16" t="s">
        <v>155</v>
      </c>
      <c r="BM221" s="142" t="s">
        <v>510</v>
      </c>
    </row>
    <row r="222" spans="2:65" s="1" customFormat="1" ht="28.8">
      <c r="B222" s="28"/>
      <c r="D222" s="144" t="s">
        <v>164</v>
      </c>
      <c r="F222" s="145" t="s">
        <v>511</v>
      </c>
      <c r="L222" s="28"/>
      <c r="M222" s="146"/>
      <c r="T222" s="51"/>
      <c r="AT222" s="16" t="s">
        <v>164</v>
      </c>
      <c r="AU222" s="16" t="s">
        <v>86</v>
      </c>
    </row>
    <row r="223" spans="2:65" s="1" customFormat="1" ht="21.75" customHeight="1">
      <c r="B223" s="131"/>
      <c r="C223" s="167" t="s">
        <v>314</v>
      </c>
      <c r="D223" s="167" t="s">
        <v>274</v>
      </c>
      <c r="E223" s="168" t="s">
        <v>512</v>
      </c>
      <c r="F223" s="169" t="s">
        <v>513</v>
      </c>
      <c r="G223" s="170" t="s">
        <v>301</v>
      </c>
      <c r="H223" s="171">
        <v>2</v>
      </c>
      <c r="I223" s="172"/>
      <c r="J223" s="172">
        <f>ROUND(I223*H223,2)</f>
        <v>0</v>
      </c>
      <c r="K223" s="169" t="s">
        <v>1</v>
      </c>
      <c r="L223" s="173"/>
      <c r="M223" s="174" t="s">
        <v>1</v>
      </c>
      <c r="N223" s="175" t="s">
        <v>42</v>
      </c>
      <c r="O223" s="140">
        <v>0</v>
      </c>
      <c r="P223" s="140">
        <f>O223*H223</f>
        <v>0</v>
      </c>
      <c r="Q223" s="140">
        <v>6.8000000000000005E-2</v>
      </c>
      <c r="R223" s="140">
        <f>Q223*H223</f>
        <v>0.13600000000000001</v>
      </c>
      <c r="S223" s="140">
        <v>0</v>
      </c>
      <c r="T223" s="141">
        <f>S223*H223</f>
        <v>0</v>
      </c>
      <c r="AR223" s="142" t="s">
        <v>194</v>
      </c>
      <c r="AT223" s="142" t="s">
        <v>274</v>
      </c>
      <c r="AU223" s="142" t="s">
        <v>86</v>
      </c>
      <c r="AY223" s="16" t="s">
        <v>156</v>
      </c>
      <c r="BE223" s="143">
        <f>IF(N223="základní",J223,0)</f>
        <v>0</v>
      </c>
      <c r="BF223" s="143">
        <f>IF(N223="snížená",J223,0)</f>
        <v>0</v>
      </c>
      <c r="BG223" s="143">
        <f>IF(N223="zákl. přenesená",J223,0)</f>
        <v>0</v>
      </c>
      <c r="BH223" s="143">
        <f>IF(N223="sníž. přenesená",J223,0)</f>
        <v>0</v>
      </c>
      <c r="BI223" s="143">
        <f>IF(N223="nulová",J223,0)</f>
        <v>0</v>
      </c>
      <c r="BJ223" s="16" t="s">
        <v>84</v>
      </c>
      <c r="BK223" s="143">
        <f>ROUND(I223*H223,2)</f>
        <v>0</v>
      </c>
      <c r="BL223" s="16" t="s">
        <v>155</v>
      </c>
      <c r="BM223" s="142" t="s">
        <v>514</v>
      </c>
    </row>
    <row r="224" spans="2:65" s="1" customFormat="1">
      <c r="B224" s="28"/>
      <c r="D224" s="144" t="s">
        <v>164</v>
      </c>
      <c r="F224" s="145" t="s">
        <v>513</v>
      </c>
      <c r="L224" s="28"/>
      <c r="M224" s="146"/>
      <c r="T224" s="51"/>
      <c r="AT224" s="16" t="s">
        <v>164</v>
      </c>
      <c r="AU224" s="16" t="s">
        <v>86</v>
      </c>
    </row>
    <row r="225" spans="2:65" s="1" customFormat="1" ht="21.75" customHeight="1">
      <c r="B225" s="131"/>
      <c r="C225" s="167" t="s">
        <v>315</v>
      </c>
      <c r="D225" s="167" t="s">
        <v>274</v>
      </c>
      <c r="E225" s="168" t="s">
        <v>515</v>
      </c>
      <c r="F225" s="169" t="s">
        <v>516</v>
      </c>
      <c r="G225" s="170" t="s">
        <v>301</v>
      </c>
      <c r="H225" s="171">
        <v>4</v>
      </c>
      <c r="I225" s="172"/>
      <c r="J225" s="172">
        <f>ROUND(I225*H225,2)</f>
        <v>0</v>
      </c>
      <c r="K225" s="169" t="s">
        <v>1</v>
      </c>
      <c r="L225" s="173"/>
      <c r="M225" s="174" t="s">
        <v>1</v>
      </c>
      <c r="N225" s="175" t="s">
        <v>42</v>
      </c>
      <c r="O225" s="140">
        <v>0</v>
      </c>
      <c r="P225" s="140">
        <f>O225*H225</f>
        <v>0</v>
      </c>
      <c r="Q225" s="140">
        <v>8.1000000000000003E-2</v>
      </c>
      <c r="R225" s="140">
        <f>Q225*H225</f>
        <v>0.32400000000000001</v>
      </c>
      <c r="S225" s="140">
        <v>0</v>
      </c>
      <c r="T225" s="141">
        <f>S225*H225</f>
        <v>0</v>
      </c>
      <c r="AR225" s="142" t="s">
        <v>194</v>
      </c>
      <c r="AT225" s="142" t="s">
        <v>274</v>
      </c>
      <c r="AU225" s="142" t="s">
        <v>86</v>
      </c>
      <c r="AY225" s="16" t="s">
        <v>156</v>
      </c>
      <c r="BE225" s="143">
        <f>IF(N225="základní",J225,0)</f>
        <v>0</v>
      </c>
      <c r="BF225" s="143">
        <f>IF(N225="snížená",J225,0)</f>
        <v>0</v>
      </c>
      <c r="BG225" s="143">
        <f>IF(N225="zákl. přenesená",J225,0)</f>
        <v>0</v>
      </c>
      <c r="BH225" s="143">
        <f>IF(N225="sníž. přenesená",J225,0)</f>
        <v>0</v>
      </c>
      <c r="BI225" s="143">
        <f>IF(N225="nulová",J225,0)</f>
        <v>0</v>
      </c>
      <c r="BJ225" s="16" t="s">
        <v>84</v>
      </c>
      <c r="BK225" s="143">
        <f>ROUND(I225*H225,2)</f>
        <v>0</v>
      </c>
      <c r="BL225" s="16" t="s">
        <v>155</v>
      </c>
      <c r="BM225" s="142" t="s">
        <v>517</v>
      </c>
    </row>
    <row r="226" spans="2:65" s="1" customFormat="1">
      <c r="B226" s="28"/>
      <c r="D226" s="144" t="s">
        <v>164</v>
      </c>
      <c r="F226" s="145" t="s">
        <v>516</v>
      </c>
      <c r="L226" s="28"/>
      <c r="M226" s="146"/>
      <c r="T226" s="51"/>
      <c r="AT226" s="16" t="s">
        <v>164</v>
      </c>
      <c r="AU226" s="16" t="s">
        <v>86</v>
      </c>
    </row>
    <row r="227" spans="2:65" s="1" customFormat="1" ht="16.5" customHeight="1">
      <c r="B227" s="131"/>
      <c r="C227" s="167" t="s">
        <v>316</v>
      </c>
      <c r="D227" s="167" t="s">
        <v>274</v>
      </c>
      <c r="E227" s="168" t="s">
        <v>518</v>
      </c>
      <c r="F227" s="169" t="s">
        <v>519</v>
      </c>
      <c r="G227" s="170" t="s">
        <v>301</v>
      </c>
      <c r="H227" s="171">
        <v>4</v>
      </c>
      <c r="I227" s="172"/>
      <c r="J227" s="172">
        <f>ROUND(I227*H227,2)</f>
        <v>0</v>
      </c>
      <c r="K227" s="169" t="s">
        <v>1</v>
      </c>
      <c r="L227" s="173"/>
      <c r="M227" s="174" t="s">
        <v>1</v>
      </c>
      <c r="N227" s="175" t="s">
        <v>42</v>
      </c>
      <c r="O227" s="140">
        <v>0</v>
      </c>
      <c r="P227" s="140">
        <f>O227*H227</f>
        <v>0</v>
      </c>
      <c r="Q227" s="140">
        <v>0.44900000000000001</v>
      </c>
      <c r="R227" s="140">
        <f>Q227*H227</f>
        <v>1.796</v>
      </c>
      <c r="S227" s="140">
        <v>0</v>
      </c>
      <c r="T227" s="141">
        <f>S227*H227</f>
        <v>0</v>
      </c>
      <c r="AR227" s="142" t="s">
        <v>194</v>
      </c>
      <c r="AT227" s="142" t="s">
        <v>274</v>
      </c>
      <c r="AU227" s="142" t="s">
        <v>86</v>
      </c>
      <c r="AY227" s="16" t="s">
        <v>156</v>
      </c>
      <c r="BE227" s="143">
        <f>IF(N227="základní",J227,0)</f>
        <v>0</v>
      </c>
      <c r="BF227" s="143">
        <f>IF(N227="snížená",J227,0)</f>
        <v>0</v>
      </c>
      <c r="BG227" s="143">
        <f>IF(N227="zákl. přenesená",J227,0)</f>
        <v>0</v>
      </c>
      <c r="BH227" s="143">
        <f>IF(N227="sníž. přenesená",J227,0)</f>
        <v>0</v>
      </c>
      <c r="BI227" s="143">
        <f>IF(N227="nulová",J227,0)</f>
        <v>0</v>
      </c>
      <c r="BJ227" s="16" t="s">
        <v>84</v>
      </c>
      <c r="BK227" s="143">
        <f>ROUND(I227*H227,2)</f>
        <v>0</v>
      </c>
      <c r="BL227" s="16" t="s">
        <v>155</v>
      </c>
      <c r="BM227" s="142" t="s">
        <v>520</v>
      </c>
    </row>
    <row r="228" spans="2:65" s="1" customFormat="1">
      <c r="B228" s="28"/>
      <c r="D228" s="144" t="s">
        <v>164</v>
      </c>
      <c r="F228" s="145" t="s">
        <v>519</v>
      </c>
      <c r="L228" s="28"/>
      <c r="M228" s="146"/>
      <c r="T228" s="51"/>
      <c r="AT228" s="16" t="s">
        <v>164</v>
      </c>
      <c r="AU228" s="16" t="s">
        <v>86</v>
      </c>
    </row>
    <row r="229" spans="2:65" s="1" customFormat="1" ht="16.5" customHeight="1">
      <c r="B229" s="131"/>
      <c r="C229" s="167" t="s">
        <v>317</v>
      </c>
      <c r="D229" s="167" t="s">
        <v>274</v>
      </c>
      <c r="E229" s="168" t="s">
        <v>521</v>
      </c>
      <c r="F229" s="169" t="s">
        <v>522</v>
      </c>
      <c r="G229" s="170" t="s">
        <v>301</v>
      </c>
      <c r="H229" s="171">
        <v>1</v>
      </c>
      <c r="I229" s="172"/>
      <c r="J229" s="172">
        <f>ROUND(I229*H229,2)</f>
        <v>0</v>
      </c>
      <c r="K229" s="169" t="s">
        <v>1</v>
      </c>
      <c r="L229" s="173"/>
      <c r="M229" s="174" t="s">
        <v>1</v>
      </c>
      <c r="N229" s="175" t="s">
        <v>42</v>
      </c>
      <c r="O229" s="140">
        <v>0</v>
      </c>
      <c r="P229" s="140">
        <f>O229*H229</f>
        <v>0</v>
      </c>
      <c r="Q229" s="140">
        <v>1.054</v>
      </c>
      <c r="R229" s="140">
        <f>Q229*H229</f>
        <v>1.054</v>
      </c>
      <c r="S229" s="140">
        <v>0</v>
      </c>
      <c r="T229" s="141">
        <f>S229*H229</f>
        <v>0</v>
      </c>
      <c r="AR229" s="142" t="s">
        <v>194</v>
      </c>
      <c r="AT229" s="142" t="s">
        <v>274</v>
      </c>
      <c r="AU229" s="142" t="s">
        <v>86</v>
      </c>
      <c r="AY229" s="16" t="s">
        <v>156</v>
      </c>
      <c r="BE229" s="143">
        <f>IF(N229="základní",J229,0)</f>
        <v>0</v>
      </c>
      <c r="BF229" s="143">
        <f>IF(N229="snížená",J229,0)</f>
        <v>0</v>
      </c>
      <c r="BG229" s="143">
        <f>IF(N229="zákl. přenesená",J229,0)</f>
        <v>0</v>
      </c>
      <c r="BH229" s="143">
        <f>IF(N229="sníž. přenesená",J229,0)</f>
        <v>0</v>
      </c>
      <c r="BI229" s="143">
        <f>IF(N229="nulová",J229,0)</f>
        <v>0</v>
      </c>
      <c r="BJ229" s="16" t="s">
        <v>84</v>
      </c>
      <c r="BK229" s="143">
        <f>ROUND(I229*H229,2)</f>
        <v>0</v>
      </c>
      <c r="BL229" s="16" t="s">
        <v>155</v>
      </c>
      <c r="BM229" s="142" t="s">
        <v>523</v>
      </c>
    </row>
    <row r="230" spans="2:65" s="1" customFormat="1">
      <c r="B230" s="28"/>
      <c r="D230" s="144" t="s">
        <v>164</v>
      </c>
      <c r="F230" s="145" t="s">
        <v>522</v>
      </c>
      <c r="L230" s="28"/>
      <c r="M230" s="146"/>
      <c r="T230" s="51"/>
      <c r="AT230" s="16" t="s">
        <v>164</v>
      </c>
      <c r="AU230" s="16" t="s">
        <v>86</v>
      </c>
    </row>
    <row r="231" spans="2:65" s="1" customFormat="1" ht="16.5" customHeight="1">
      <c r="B231" s="131"/>
      <c r="C231" s="167" t="s">
        <v>318</v>
      </c>
      <c r="D231" s="167" t="s">
        <v>274</v>
      </c>
      <c r="E231" s="168" t="s">
        <v>524</v>
      </c>
      <c r="F231" s="169" t="s">
        <v>525</v>
      </c>
      <c r="G231" s="170" t="s">
        <v>301</v>
      </c>
      <c r="H231" s="171">
        <v>2</v>
      </c>
      <c r="I231" s="172"/>
      <c r="J231" s="172">
        <f>ROUND(I231*H231,2)</f>
        <v>0</v>
      </c>
      <c r="K231" s="169" t="s">
        <v>1</v>
      </c>
      <c r="L231" s="173"/>
      <c r="M231" s="174" t="s">
        <v>1</v>
      </c>
      <c r="N231" s="175" t="s">
        <v>42</v>
      </c>
      <c r="O231" s="140">
        <v>0</v>
      </c>
      <c r="P231" s="140">
        <f>O231*H231</f>
        <v>0</v>
      </c>
      <c r="Q231" s="140">
        <v>0.52600000000000002</v>
      </c>
      <c r="R231" s="140">
        <f>Q231*H231</f>
        <v>1.052</v>
      </c>
      <c r="S231" s="140">
        <v>0</v>
      </c>
      <c r="T231" s="141">
        <f>S231*H231</f>
        <v>0</v>
      </c>
      <c r="AR231" s="142" t="s">
        <v>194</v>
      </c>
      <c r="AT231" s="142" t="s">
        <v>274</v>
      </c>
      <c r="AU231" s="142" t="s">
        <v>86</v>
      </c>
      <c r="AY231" s="16" t="s">
        <v>156</v>
      </c>
      <c r="BE231" s="143">
        <f>IF(N231="základní",J231,0)</f>
        <v>0</v>
      </c>
      <c r="BF231" s="143">
        <f>IF(N231="snížená",J231,0)</f>
        <v>0</v>
      </c>
      <c r="BG231" s="143">
        <f>IF(N231="zákl. přenesená",J231,0)</f>
        <v>0</v>
      </c>
      <c r="BH231" s="143">
        <f>IF(N231="sníž. přenesená",J231,0)</f>
        <v>0</v>
      </c>
      <c r="BI231" s="143">
        <f>IF(N231="nulová",J231,0)</f>
        <v>0</v>
      </c>
      <c r="BJ231" s="16" t="s">
        <v>84</v>
      </c>
      <c r="BK231" s="143">
        <f>ROUND(I231*H231,2)</f>
        <v>0</v>
      </c>
      <c r="BL231" s="16" t="s">
        <v>155</v>
      </c>
      <c r="BM231" s="142" t="s">
        <v>526</v>
      </c>
    </row>
    <row r="232" spans="2:65" s="1" customFormat="1">
      <c r="B232" s="28"/>
      <c r="D232" s="144" t="s">
        <v>164</v>
      </c>
      <c r="F232" s="145" t="s">
        <v>525</v>
      </c>
      <c r="L232" s="28"/>
      <c r="M232" s="146"/>
      <c r="T232" s="51"/>
      <c r="AT232" s="16" t="s">
        <v>164</v>
      </c>
      <c r="AU232" s="16" t="s">
        <v>86</v>
      </c>
    </row>
    <row r="233" spans="2:65" s="1" customFormat="1" ht="16.5" customHeight="1">
      <c r="B233" s="131"/>
      <c r="C233" s="167" t="s">
        <v>319</v>
      </c>
      <c r="D233" s="167" t="s">
        <v>274</v>
      </c>
      <c r="E233" s="168" t="s">
        <v>527</v>
      </c>
      <c r="F233" s="169" t="s">
        <v>528</v>
      </c>
      <c r="G233" s="170" t="s">
        <v>301</v>
      </c>
      <c r="H233" s="171">
        <v>1</v>
      </c>
      <c r="I233" s="172"/>
      <c r="J233" s="172">
        <f>ROUND(I233*H233,2)</f>
        <v>0</v>
      </c>
      <c r="K233" s="169" t="s">
        <v>1</v>
      </c>
      <c r="L233" s="173"/>
      <c r="M233" s="174" t="s">
        <v>1</v>
      </c>
      <c r="N233" s="175" t="s">
        <v>42</v>
      </c>
      <c r="O233" s="140">
        <v>0</v>
      </c>
      <c r="P233" s="140">
        <f>O233*H233</f>
        <v>0</v>
      </c>
      <c r="Q233" s="140">
        <v>0.26200000000000001</v>
      </c>
      <c r="R233" s="140">
        <f>Q233*H233</f>
        <v>0.26200000000000001</v>
      </c>
      <c r="S233" s="140">
        <v>0</v>
      </c>
      <c r="T233" s="141">
        <f>S233*H233</f>
        <v>0</v>
      </c>
      <c r="AR233" s="142" t="s">
        <v>194</v>
      </c>
      <c r="AT233" s="142" t="s">
        <v>274</v>
      </c>
      <c r="AU233" s="142" t="s">
        <v>86</v>
      </c>
      <c r="AY233" s="16" t="s">
        <v>156</v>
      </c>
      <c r="BE233" s="143">
        <f>IF(N233="základní",J233,0)</f>
        <v>0</v>
      </c>
      <c r="BF233" s="143">
        <f>IF(N233="snížená",J233,0)</f>
        <v>0</v>
      </c>
      <c r="BG233" s="143">
        <f>IF(N233="zákl. přenesená",J233,0)</f>
        <v>0</v>
      </c>
      <c r="BH233" s="143">
        <f>IF(N233="sníž. přenesená",J233,0)</f>
        <v>0</v>
      </c>
      <c r="BI233" s="143">
        <f>IF(N233="nulová",J233,0)</f>
        <v>0</v>
      </c>
      <c r="BJ233" s="16" t="s">
        <v>84</v>
      </c>
      <c r="BK233" s="143">
        <f>ROUND(I233*H233,2)</f>
        <v>0</v>
      </c>
      <c r="BL233" s="16" t="s">
        <v>155</v>
      </c>
      <c r="BM233" s="142" t="s">
        <v>529</v>
      </c>
    </row>
    <row r="234" spans="2:65" s="1" customFormat="1">
      <c r="B234" s="28"/>
      <c r="D234" s="144" t="s">
        <v>164</v>
      </c>
      <c r="F234" s="145" t="s">
        <v>528</v>
      </c>
      <c r="L234" s="28"/>
      <c r="M234" s="146"/>
      <c r="T234" s="51"/>
      <c r="AT234" s="16" t="s">
        <v>164</v>
      </c>
      <c r="AU234" s="16" t="s">
        <v>86</v>
      </c>
    </row>
    <row r="235" spans="2:65" s="1" customFormat="1" ht="24.15" customHeight="1">
      <c r="B235" s="131"/>
      <c r="C235" s="167" t="s">
        <v>320</v>
      </c>
      <c r="D235" s="167" t="s">
        <v>274</v>
      </c>
      <c r="E235" s="168" t="s">
        <v>530</v>
      </c>
      <c r="F235" s="169" t="s">
        <v>531</v>
      </c>
      <c r="G235" s="170" t="s">
        <v>301</v>
      </c>
      <c r="H235" s="171">
        <v>3</v>
      </c>
      <c r="I235" s="172"/>
      <c r="J235" s="172">
        <f>ROUND(I235*H235,2)</f>
        <v>0</v>
      </c>
      <c r="K235" s="169" t="s">
        <v>1</v>
      </c>
      <c r="L235" s="173"/>
      <c r="M235" s="174" t="s">
        <v>1</v>
      </c>
      <c r="N235" s="175" t="s">
        <v>42</v>
      </c>
      <c r="O235" s="140">
        <v>0</v>
      </c>
      <c r="P235" s="140">
        <f>O235*H235</f>
        <v>0</v>
      </c>
      <c r="Q235" s="140">
        <v>1.1599999999999999</v>
      </c>
      <c r="R235" s="140">
        <f>Q235*H235</f>
        <v>3.4799999999999995</v>
      </c>
      <c r="S235" s="140">
        <v>0</v>
      </c>
      <c r="T235" s="141">
        <f>S235*H235</f>
        <v>0</v>
      </c>
      <c r="AR235" s="142" t="s">
        <v>194</v>
      </c>
      <c r="AT235" s="142" t="s">
        <v>274</v>
      </c>
      <c r="AU235" s="142" t="s">
        <v>86</v>
      </c>
      <c r="AY235" s="16" t="s">
        <v>156</v>
      </c>
      <c r="BE235" s="143">
        <f>IF(N235="základní",J235,0)</f>
        <v>0</v>
      </c>
      <c r="BF235" s="143">
        <f>IF(N235="snížená",J235,0)</f>
        <v>0</v>
      </c>
      <c r="BG235" s="143">
        <f>IF(N235="zákl. přenesená",J235,0)</f>
        <v>0</v>
      </c>
      <c r="BH235" s="143">
        <f>IF(N235="sníž. přenesená",J235,0)</f>
        <v>0</v>
      </c>
      <c r="BI235" s="143">
        <f>IF(N235="nulová",J235,0)</f>
        <v>0</v>
      </c>
      <c r="BJ235" s="16" t="s">
        <v>84</v>
      </c>
      <c r="BK235" s="143">
        <f>ROUND(I235*H235,2)</f>
        <v>0</v>
      </c>
      <c r="BL235" s="16" t="s">
        <v>155</v>
      </c>
      <c r="BM235" s="142" t="s">
        <v>532</v>
      </c>
    </row>
    <row r="236" spans="2:65" s="1" customFormat="1">
      <c r="B236" s="28"/>
      <c r="D236" s="144" t="s">
        <v>164</v>
      </c>
      <c r="F236" s="145" t="s">
        <v>531</v>
      </c>
      <c r="L236" s="28"/>
      <c r="M236" s="146"/>
      <c r="T236" s="51"/>
      <c r="AT236" s="16" t="s">
        <v>164</v>
      </c>
      <c r="AU236" s="16" t="s">
        <v>86</v>
      </c>
    </row>
    <row r="237" spans="2:65" s="1" customFormat="1" ht="24.15" customHeight="1">
      <c r="B237" s="131"/>
      <c r="C237" s="167" t="s">
        <v>321</v>
      </c>
      <c r="D237" s="167" t="s">
        <v>274</v>
      </c>
      <c r="E237" s="168" t="s">
        <v>533</v>
      </c>
      <c r="F237" s="169" t="s">
        <v>534</v>
      </c>
      <c r="G237" s="170" t="s">
        <v>301</v>
      </c>
      <c r="H237" s="171">
        <v>7</v>
      </c>
      <c r="I237" s="172"/>
      <c r="J237" s="172">
        <f>ROUND(I237*H237,2)</f>
        <v>0</v>
      </c>
      <c r="K237" s="169" t="s">
        <v>1</v>
      </c>
      <c r="L237" s="173"/>
      <c r="M237" s="174" t="s">
        <v>1</v>
      </c>
      <c r="N237" s="175" t="s">
        <v>42</v>
      </c>
      <c r="O237" s="140">
        <v>0</v>
      </c>
      <c r="P237" s="140">
        <f>O237*H237</f>
        <v>0</v>
      </c>
      <c r="Q237" s="140">
        <v>2E-3</v>
      </c>
      <c r="R237" s="140">
        <f>Q237*H237</f>
        <v>1.4E-2</v>
      </c>
      <c r="S237" s="140">
        <v>0</v>
      </c>
      <c r="T237" s="141">
        <f>S237*H237</f>
        <v>0</v>
      </c>
      <c r="AR237" s="142" t="s">
        <v>194</v>
      </c>
      <c r="AT237" s="142" t="s">
        <v>274</v>
      </c>
      <c r="AU237" s="142" t="s">
        <v>86</v>
      </c>
      <c r="AY237" s="16" t="s">
        <v>156</v>
      </c>
      <c r="BE237" s="143">
        <f>IF(N237="základní",J237,0)</f>
        <v>0</v>
      </c>
      <c r="BF237" s="143">
        <f>IF(N237="snížená",J237,0)</f>
        <v>0</v>
      </c>
      <c r="BG237" s="143">
        <f>IF(N237="zákl. přenesená",J237,0)</f>
        <v>0</v>
      </c>
      <c r="BH237" s="143">
        <f>IF(N237="sníž. přenesená",J237,0)</f>
        <v>0</v>
      </c>
      <c r="BI237" s="143">
        <f>IF(N237="nulová",J237,0)</f>
        <v>0</v>
      </c>
      <c r="BJ237" s="16" t="s">
        <v>84</v>
      </c>
      <c r="BK237" s="143">
        <f>ROUND(I237*H237,2)</f>
        <v>0</v>
      </c>
      <c r="BL237" s="16" t="s">
        <v>155</v>
      </c>
      <c r="BM237" s="142" t="s">
        <v>535</v>
      </c>
    </row>
    <row r="238" spans="2:65" s="1" customFormat="1" ht="19.2">
      <c r="B238" s="28"/>
      <c r="D238" s="144" t="s">
        <v>164</v>
      </c>
      <c r="F238" s="145" t="s">
        <v>534</v>
      </c>
      <c r="L238" s="28"/>
      <c r="M238" s="146"/>
      <c r="T238" s="51"/>
      <c r="AT238" s="16" t="s">
        <v>164</v>
      </c>
      <c r="AU238" s="16" t="s">
        <v>86</v>
      </c>
    </row>
    <row r="239" spans="2:65" s="1" customFormat="1" ht="24.15" customHeight="1">
      <c r="B239" s="131"/>
      <c r="C239" s="132" t="s">
        <v>322</v>
      </c>
      <c r="D239" s="132" t="s">
        <v>159</v>
      </c>
      <c r="E239" s="133" t="s">
        <v>536</v>
      </c>
      <c r="F239" s="134" t="s">
        <v>537</v>
      </c>
      <c r="G239" s="135" t="s">
        <v>301</v>
      </c>
      <c r="H239" s="136">
        <v>4</v>
      </c>
      <c r="I239" s="137"/>
      <c r="J239" s="137">
        <f>ROUND(I239*H239,2)</f>
        <v>0</v>
      </c>
      <c r="K239" s="134" t="s">
        <v>225</v>
      </c>
      <c r="L239" s="28"/>
      <c r="M239" s="138" t="s">
        <v>1</v>
      </c>
      <c r="N239" s="139" t="s">
        <v>42</v>
      </c>
      <c r="O239" s="140">
        <v>0.92</v>
      </c>
      <c r="P239" s="140">
        <f>O239*H239</f>
        <v>3.68</v>
      </c>
      <c r="Q239" s="140">
        <v>7.0200000000000002E-3</v>
      </c>
      <c r="R239" s="140">
        <f>Q239*H239</f>
        <v>2.8080000000000001E-2</v>
      </c>
      <c r="S239" s="140">
        <v>0</v>
      </c>
      <c r="T239" s="141">
        <f>S239*H239</f>
        <v>0</v>
      </c>
      <c r="AR239" s="142" t="s">
        <v>155</v>
      </c>
      <c r="AT239" s="142" t="s">
        <v>159</v>
      </c>
      <c r="AU239" s="142" t="s">
        <v>86</v>
      </c>
      <c r="AY239" s="16" t="s">
        <v>156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6" t="s">
        <v>84</v>
      </c>
      <c r="BK239" s="143">
        <f>ROUND(I239*H239,2)</f>
        <v>0</v>
      </c>
      <c r="BL239" s="16" t="s">
        <v>155</v>
      </c>
      <c r="BM239" s="142" t="s">
        <v>538</v>
      </c>
    </row>
    <row r="240" spans="2:65" s="1" customFormat="1" ht="19.2">
      <c r="B240" s="28"/>
      <c r="D240" s="144" t="s">
        <v>164</v>
      </c>
      <c r="F240" s="145" t="s">
        <v>539</v>
      </c>
      <c r="L240" s="28"/>
      <c r="M240" s="146"/>
      <c r="T240" s="51"/>
      <c r="AT240" s="16" t="s">
        <v>164</v>
      </c>
      <c r="AU240" s="16" t="s">
        <v>86</v>
      </c>
    </row>
    <row r="241" spans="2:65" s="1" customFormat="1" ht="24.15" customHeight="1">
      <c r="B241" s="131"/>
      <c r="C241" s="167" t="s">
        <v>323</v>
      </c>
      <c r="D241" s="167" t="s">
        <v>274</v>
      </c>
      <c r="E241" s="168" t="s">
        <v>540</v>
      </c>
      <c r="F241" s="169" t="s">
        <v>541</v>
      </c>
      <c r="G241" s="170" t="s">
        <v>301</v>
      </c>
      <c r="H241" s="171">
        <v>4</v>
      </c>
      <c r="I241" s="172"/>
      <c r="J241" s="172">
        <f>ROUND(I241*H241,2)</f>
        <v>0</v>
      </c>
      <c r="K241" s="169" t="s">
        <v>225</v>
      </c>
      <c r="L241" s="173"/>
      <c r="M241" s="174" t="s">
        <v>1</v>
      </c>
      <c r="N241" s="175" t="s">
        <v>42</v>
      </c>
      <c r="O241" s="140">
        <v>0</v>
      </c>
      <c r="P241" s="140">
        <f>O241*H241</f>
        <v>0</v>
      </c>
      <c r="Q241" s="140">
        <v>5.4600000000000003E-2</v>
      </c>
      <c r="R241" s="140">
        <f>Q241*H241</f>
        <v>0.21840000000000001</v>
      </c>
      <c r="S241" s="140">
        <v>0</v>
      </c>
      <c r="T241" s="141">
        <f>S241*H241</f>
        <v>0</v>
      </c>
      <c r="AR241" s="142" t="s">
        <v>194</v>
      </c>
      <c r="AT241" s="142" t="s">
        <v>274</v>
      </c>
      <c r="AU241" s="142" t="s">
        <v>86</v>
      </c>
      <c r="AY241" s="16" t="s">
        <v>156</v>
      </c>
      <c r="BE241" s="143">
        <f>IF(N241="základní",J241,0)</f>
        <v>0</v>
      </c>
      <c r="BF241" s="143">
        <f>IF(N241="snížená",J241,0)</f>
        <v>0</v>
      </c>
      <c r="BG241" s="143">
        <f>IF(N241="zákl. přenesená",J241,0)</f>
        <v>0</v>
      </c>
      <c r="BH241" s="143">
        <f>IF(N241="sníž. přenesená",J241,0)</f>
        <v>0</v>
      </c>
      <c r="BI241" s="143">
        <f>IF(N241="nulová",J241,0)</f>
        <v>0</v>
      </c>
      <c r="BJ241" s="16" t="s">
        <v>84</v>
      </c>
      <c r="BK241" s="143">
        <f>ROUND(I241*H241,2)</f>
        <v>0</v>
      </c>
      <c r="BL241" s="16" t="s">
        <v>155</v>
      </c>
      <c r="BM241" s="142" t="s">
        <v>542</v>
      </c>
    </row>
    <row r="242" spans="2:65" s="1" customFormat="1" ht="19.2">
      <c r="B242" s="28"/>
      <c r="D242" s="144" t="s">
        <v>164</v>
      </c>
      <c r="F242" s="145" t="s">
        <v>541</v>
      </c>
      <c r="L242" s="28"/>
      <c r="M242" s="146"/>
      <c r="T242" s="51"/>
      <c r="AT242" s="16" t="s">
        <v>164</v>
      </c>
      <c r="AU242" s="16" t="s">
        <v>86</v>
      </c>
    </row>
    <row r="243" spans="2:65" s="11" customFormat="1" ht="22.95" customHeight="1">
      <c r="B243" s="120"/>
      <c r="D243" s="121" t="s">
        <v>76</v>
      </c>
      <c r="E243" s="129" t="s">
        <v>325</v>
      </c>
      <c r="F243" s="129" t="s">
        <v>326</v>
      </c>
      <c r="J243" s="130">
        <f>BK243</f>
        <v>0</v>
      </c>
      <c r="L243" s="120"/>
      <c r="M243" s="124"/>
      <c r="P243" s="125">
        <f>SUM(P244:P250)</f>
        <v>0.24801800000000002</v>
      </c>
      <c r="R243" s="125">
        <f>SUM(R244:R250)</f>
        <v>0</v>
      </c>
      <c r="T243" s="126">
        <f>SUM(T244:T250)</f>
        <v>0</v>
      </c>
      <c r="AR243" s="121" t="s">
        <v>84</v>
      </c>
      <c r="AT243" s="127" t="s">
        <v>76</v>
      </c>
      <c r="AU243" s="127" t="s">
        <v>84</v>
      </c>
      <c r="AY243" s="121" t="s">
        <v>156</v>
      </c>
      <c r="BK243" s="128">
        <f>SUM(BK244:BK250)</f>
        <v>0</v>
      </c>
    </row>
    <row r="244" spans="2:65" s="1" customFormat="1" ht="24.15" customHeight="1">
      <c r="B244" s="131"/>
      <c r="C244" s="132" t="s">
        <v>324</v>
      </c>
      <c r="D244" s="132" t="s">
        <v>159</v>
      </c>
      <c r="E244" s="133" t="s">
        <v>543</v>
      </c>
      <c r="F244" s="134" t="s">
        <v>544</v>
      </c>
      <c r="G244" s="135" t="s">
        <v>328</v>
      </c>
      <c r="H244" s="136">
        <v>0.92200000000000004</v>
      </c>
      <c r="I244" s="137"/>
      <c r="J244" s="137">
        <f>ROUND(I244*H244,2)</f>
        <v>0</v>
      </c>
      <c r="K244" s="134" t="s">
        <v>225</v>
      </c>
      <c r="L244" s="28"/>
      <c r="M244" s="138" t="s">
        <v>1</v>
      </c>
      <c r="N244" s="139" t="s">
        <v>42</v>
      </c>
      <c r="O244" s="140">
        <v>0.125</v>
      </c>
      <c r="P244" s="140">
        <f>O244*H244</f>
        <v>0.11525000000000001</v>
      </c>
      <c r="Q244" s="140">
        <v>0</v>
      </c>
      <c r="R244" s="140">
        <f>Q244*H244</f>
        <v>0</v>
      </c>
      <c r="S244" s="140">
        <v>0</v>
      </c>
      <c r="T244" s="141">
        <f>S244*H244</f>
        <v>0</v>
      </c>
      <c r="AR244" s="142" t="s">
        <v>155</v>
      </c>
      <c r="AT244" s="142" t="s">
        <v>159</v>
      </c>
      <c r="AU244" s="142" t="s">
        <v>86</v>
      </c>
      <c r="AY244" s="16" t="s">
        <v>156</v>
      </c>
      <c r="BE244" s="143">
        <f>IF(N244="základní",J244,0)</f>
        <v>0</v>
      </c>
      <c r="BF244" s="143">
        <f>IF(N244="snížená",J244,0)</f>
        <v>0</v>
      </c>
      <c r="BG244" s="143">
        <f>IF(N244="zákl. přenesená",J244,0)</f>
        <v>0</v>
      </c>
      <c r="BH244" s="143">
        <f>IF(N244="sníž. přenesená",J244,0)</f>
        <v>0</v>
      </c>
      <c r="BI244" s="143">
        <f>IF(N244="nulová",J244,0)</f>
        <v>0</v>
      </c>
      <c r="BJ244" s="16" t="s">
        <v>84</v>
      </c>
      <c r="BK244" s="143">
        <f>ROUND(I244*H244,2)</f>
        <v>0</v>
      </c>
      <c r="BL244" s="16" t="s">
        <v>155</v>
      </c>
      <c r="BM244" s="142" t="s">
        <v>545</v>
      </c>
    </row>
    <row r="245" spans="2:65" s="1" customFormat="1" ht="19.2">
      <c r="B245" s="28"/>
      <c r="D245" s="144" t="s">
        <v>164</v>
      </c>
      <c r="F245" s="145" t="s">
        <v>546</v>
      </c>
      <c r="L245" s="28"/>
      <c r="M245" s="146"/>
      <c r="T245" s="51"/>
      <c r="AT245" s="16" t="s">
        <v>164</v>
      </c>
      <c r="AU245" s="16" t="s">
        <v>86</v>
      </c>
    </row>
    <row r="246" spans="2:65" s="1" customFormat="1" ht="24.15" customHeight="1">
      <c r="B246" s="131"/>
      <c r="C246" s="132" t="s">
        <v>327</v>
      </c>
      <c r="D246" s="132" t="s">
        <v>159</v>
      </c>
      <c r="E246" s="133" t="s">
        <v>547</v>
      </c>
      <c r="F246" s="134" t="s">
        <v>548</v>
      </c>
      <c r="G246" s="135" t="s">
        <v>328</v>
      </c>
      <c r="H246" s="136">
        <v>22.128</v>
      </c>
      <c r="I246" s="137"/>
      <c r="J246" s="137">
        <f>ROUND(I246*H246,2)</f>
        <v>0</v>
      </c>
      <c r="K246" s="134" t="s">
        <v>225</v>
      </c>
      <c r="L246" s="28"/>
      <c r="M246" s="138" t="s">
        <v>1</v>
      </c>
      <c r="N246" s="139" t="s">
        <v>42</v>
      </c>
      <c r="O246" s="140">
        <v>6.0000000000000001E-3</v>
      </c>
      <c r="P246" s="140">
        <f>O246*H246</f>
        <v>0.132768</v>
      </c>
      <c r="Q246" s="140">
        <v>0</v>
      </c>
      <c r="R246" s="140">
        <f>Q246*H246</f>
        <v>0</v>
      </c>
      <c r="S246" s="140">
        <v>0</v>
      </c>
      <c r="T246" s="141">
        <f>S246*H246</f>
        <v>0</v>
      </c>
      <c r="AR246" s="142" t="s">
        <v>155</v>
      </c>
      <c r="AT246" s="142" t="s">
        <v>159</v>
      </c>
      <c r="AU246" s="142" t="s">
        <v>86</v>
      </c>
      <c r="AY246" s="16" t="s">
        <v>156</v>
      </c>
      <c r="BE246" s="143">
        <f>IF(N246="základní",J246,0)</f>
        <v>0</v>
      </c>
      <c r="BF246" s="143">
        <f>IF(N246="snížená",J246,0)</f>
        <v>0</v>
      </c>
      <c r="BG246" s="143">
        <f>IF(N246="zákl. přenesená",J246,0)</f>
        <v>0</v>
      </c>
      <c r="BH246" s="143">
        <f>IF(N246="sníž. přenesená",J246,0)</f>
        <v>0</v>
      </c>
      <c r="BI246" s="143">
        <f>IF(N246="nulová",J246,0)</f>
        <v>0</v>
      </c>
      <c r="BJ246" s="16" t="s">
        <v>84</v>
      </c>
      <c r="BK246" s="143">
        <f>ROUND(I246*H246,2)</f>
        <v>0</v>
      </c>
      <c r="BL246" s="16" t="s">
        <v>155</v>
      </c>
      <c r="BM246" s="142" t="s">
        <v>549</v>
      </c>
    </row>
    <row r="247" spans="2:65" s="1" customFormat="1" ht="28.8">
      <c r="B247" s="28"/>
      <c r="D247" s="144" t="s">
        <v>164</v>
      </c>
      <c r="F247" s="145" t="s">
        <v>550</v>
      </c>
      <c r="L247" s="28"/>
      <c r="M247" s="146"/>
      <c r="T247" s="51"/>
      <c r="AT247" s="16" t="s">
        <v>164</v>
      </c>
      <c r="AU247" s="16" t="s">
        <v>86</v>
      </c>
    </row>
    <row r="248" spans="2:65" s="13" customFormat="1">
      <c r="B248" s="155"/>
      <c r="D248" s="144" t="s">
        <v>237</v>
      </c>
      <c r="F248" s="157" t="s">
        <v>551</v>
      </c>
      <c r="H248" s="158">
        <v>22.128</v>
      </c>
      <c r="L248" s="155"/>
      <c r="M248" s="159"/>
      <c r="T248" s="160"/>
      <c r="AT248" s="156" t="s">
        <v>237</v>
      </c>
      <c r="AU248" s="156" t="s">
        <v>86</v>
      </c>
      <c r="AV248" s="13" t="s">
        <v>86</v>
      </c>
      <c r="AW248" s="13" t="s">
        <v>3</v>
      </c>
      <c r="AX248" s="13" t="s">
        <v>84</v>
      </c>
      <c r="AY248" s="156" t="s">
        <v>156</v>
      </c>
    </row>
    <row r="249" spans="2:65" s="1" customFormat="1" ht="37.950000000000003" customHeight="1">
      <c r="B249" s="131"/>
      <c r="C249" s="132" t="s">
        <v>329</v>
      </c>
      <c r="D249" s="132" t="s">
        <v>159</v>
      </c>
      <c r="E249" s="133" t="s">
        <v>552</v>
      </c>
      <c r="F249" s="134" t="s">
        <v>553</v>
      </c>
      <c r="G249" s="135" t="s">
        <v>328</v>
      </c>
      <c r="H249" s="136">
        <v>0.92200000000000004</v>
      </c>
      <c r="I249" s="137"/>
      <c r="J249" s="137">
        <f>ROUND(I249*H249,2)</f>
        <v>0</v>
      </c>
      <c r="K249" s="134" t="s">
        <v>225</v>
      </c>
      <c r="L249" s="28"/>
      <c r="M249" s="138" t="s">
        <v>1</v>
      </c>
      <c r="N249" s="139" t="s">
        <v>42</v>
      </c>
      <c r="O249" s="140">
        <v>0</v>
      </c>
      <c r="P249" s="140">
        <f>O249*H249</f>
        <v>0</v>
      </c>
      <c r="Q249" s="140">
        <v>0</v>
      </c>
      <c r="R249" s="140">
        <f>Q249*H249</f>
        <v>0</v>
      </c>
      <c r="S249" s="140">
        <v>0</v>
      </c>
      <c r="T249" s="141">
        <f>S249*H249</f>
        <v>0</v>
      </c>
      <c r="AR249" s="142" t="s">
        <v>155</v>
      </c>
      <c r="AT249" s="142" t="s">
        <v>159</v>
      </c>
      <c r="AU249" s="142" t="s">
        <v>86</v>
      </c>
      <c r="AY249" s="16" t="s">
        <v>156</v>
      </c>
      <c r="BE249" s="143">
        <f>IF(N249="základní",J249,0)</f>
        <v>0</v>
      </c>
      <c r="BF249" s="143">
        <f>IF(N249="snížená",J249,0)</f>
        <v>0</v>
      </c>
      <c r="BG249" s="143">
        <f>IF(N249="zákl. přenesená",J249,0)</f>
        <v>0</v>
      </c>
      <c r="BH249" s="143">
        <f>IF(N249="sníž. přenesená",J249,0)</f>
        <v>0</v>
      </c>
      <c r="BI249" s="143">
        <f>IF(N249="nulová",J249,0)</f>
        <v>0</v>
      </c>
      <c r="BJ249" s="16" t="s">
        <v>84</v>
      </c>
      <c r="BK249" s="143">
        <f>ROUND(I249*H249,2)</f>
        <v>0</v>
      </c>
      <c r="BL249" s="16" t="s">
        <v>155</v>
      </c>
      <c r="BM249" s="142" t="s">
        <v>554</v>
      </c>
    </row>
    <row r="250" spans="2:65" s="1" customFormat="1" ht="28.8">
      <c r="B250" s="28"/>
      <c r="D250" s="144" t="s">
        <v>164</v>
      </c>
      <c r="F250" s="145" t="s">
        <v>555</v>
      </c>
      <c r="L250" s="28"/>
      <c r="M250" s="146"/>
      <c r="T250" s="51"/>
      <c r="AT250" s="16" t="s">
        <v>164</v>
      </c>
      <c r="AU250" s="16" t="s">
        <v>86</v>
      </c>
    </row>
    <row r="251" spans="2:65" s="11" customFormat="1" ht="22.95" customHeight="1">
      <c r="B251" s="120"/>
      <c r="D251" s="121" t="s">
        <v>76</v>
      </c>
      <c r="E251" s="129" t="s">
        <v>334</v>
      </c>
      <c r="F251" s="129" t="s">
        <v>335</v>
      </c>
      <c r="J251" s="130">
        <f>BK251</f>
        <v>0</v>
      </c>
      <c r="L251" s="120"/>
      <c r="M251" s="124"/>
      <c r="P251" s="125">
        <f>SUM(P252:P253)</f>
        <v>154.11832000000001</v>
      </c>
      <c r="R251" s="125">
        <f>SUM(R252:R253)</f>
        <v>0</v>
      </c>
      <c r="T251" s="126">
        <f>SUM(T252:T253)</f>
        <v>0</v>
      </c>
      <c r="AR251" s="121" t="s">
        <v>84</v>
      </c>
      <c r="AT251" s="127" t="s">
        <v>76</v>
      </c>
      <c r="AU251" s="127" t="s">
        <v>84</v>
      </c>
      <c r="AY251" s="121" t="s">
        <v>156</v>
      </c>
      <c r="BK251" s="128">
        <f>SUM(BK252:BK253)</f>
        <v>0</v>
      </c>
    </row>
    <row r="252" spans="2:65" s="1" customFormat="1" ht="24.15" customHeight="1">
      <c r="B252" s="131"/>
      <c r="C252" s="132" t="s">
        <v>330</v>
      </c>
      <c r="D252" s="132" t="s">
        <v>159</v>
      </c>
      <c r="E252" s="133" t="s">
        <v>556</v>
      </c>
      <c r="F252" s="134" t="s">
        <v>557</v>
      </c>
      <c r="G252" s="135" t="s">
        <v>328</v>
      </c>
      <c r="H252" s="136">
        <v>104.134</v>
      </c>
      <c r="I252" s="137"/>
      <c r="J252" s="137">
        <f>ROUND(I252*H252,2)</f>
        <v>0</v>
      </c>
      <c r="K252" s="134" t="s">
        <v>225</v>
      </c>
      <c r="L252" s="28"/>
      <c r="M252" s="138" t="s">
        <v>1</v>
      </c>
      <c r="N252" s="139" t="s">
        <v>42</v>
      </c>
      <c r="O252" s="140">
        <v>1.48</v>
      </c>
      <c r="P252" s="140">
        <f>O252*H252</f>
        <v>154.11832000000001</v>
      </c>
      <c r="Q252" s="140">
        <v>0</v>
      </c>
      <c r="R252" s="140">
        <f>Q252*H252</f>
        <v>0</v>
      </c>
      <c r="S252" s="140">
        <v>0</v>
      </c>
      <c r="T252" s="141">
        <f>S252*H252</f>
        <v>0</v>
      </c>
      <c r="AR252" s="142" t="s">
        <v>155</v>
      </c>
      <c r="AT252" s="142" t="s">
        <v>159</v>
      </c>
      <c r="AU252" s="142" t="s">
        <v>86</v>
      </c>
      <c r="AY252" s="16" t="s">
        <v>156</v>
      </c>
      <c r="BE252" s="143">
        <f>IF(N252="základní",J252,0)</f>
        <v>0</v>
      </c>
      <c r="BF252" s="143">
        <f>IF(N252="snížená",J252,0)</f>
        <v>0</v>
      </c>
      <c r="BG252" s="143">
        <f>IF(N252="zákl. přenesená",J252,0)</f>
        <v>0</v>
      </c>
      <c r="BH252" s="143">
        <f>IF(N252="sníž. přenesená",J252,0)</f>
        <v>0</v>
      </c>
      <c r="BI252" s="143">
        <f>IF(N252="nulová",J252,0)</f>
        <v>0</v>
      </c>
      <c r="BJ252" s="16" t="s">
        <v>84</v>
      </c>
      <c r="BK252" s="143">
        <f>ROUND(I252*H252,2)</f>
        <v>0</v>
      </c>
      <c r="BL252" s="16" t="s">
        <v>155</v>
      </c>
      <c r="BM252" s="142" t="s">
        <v>558</v>
      </c>
    </row>
    <row r="253" spans="2:65" s="1" customFormat="1" ht="28.8">
      <c r="B253" s="28"/>
      <c r="D253" s="144" t="s">
        <v>164</v>
      </c>
      <c r="F253" s="145" t="s">
        <v>559</v>
      </c>
      <c r="L253" s="28"/>
      <c r="M253" s="147"/>
      <c r="N253" s="148"/>
      <c r="O253" s="148"/>
      <c r="P253" s="148"/>
      <c r="Q253" s="148"/>
      <c r="R253" s="148"/>
      <c r="S253" s="148"/>
      <c r="T253" s="149"/>
      <c r="AT253" s="16" t="s">
        <v>164</v>
      </c>
      <c r="AU253" s="16" t="s">
        <v>86</v>
      </c>
    </row>
    <row r="254" spans="2:65" s="1" customFormat="1" ht="6.9" customHeight="1">
      <c r="B254" s="40"/>
      <c r="C254" s="41"/>
      <c r="D254" s="41"/>
      <c r="E254" s="41"/>
      <c r="F254" s="41"/>
      <c r="G254" s="41"/>
      <c r="H254" s="41"/>
      <c r="I254" s="41"/>
      <c r="J254" s="41"/>
      <c r="K254" s="41"/>
      <c r="L254" s="28"/>
    </row>
  </sheetData>
  <autoFilter ref="C126:K253" xr:uid="{00000000-0009-0000-0000-000004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82"/>
  <sheetViews>
    <sheetView showGridLines="0" topLeftCell="A117" workbookViewId="0">
      <selection activeCell="X135" sqref="X135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1" width="22.28515625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0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6" t="s">
        <v>111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</row>
    <row r="4" spans="2:46" ht="24.9" customHeight="1">
      <c r="B4" s="19"/>
      <c r="D4" s="20" t="s">
        <v>128</v>
      </c>
      <c r="L4" s="19"/>
      <c r="M4" s="88" t="s">
        <v>10</v>
      </c>
      <c r="AT4" s="16" t="s">
        <v>3</v>
      </c>
    </row>
    <row r="5" spans="2:46" ht="6.9" customHeight="1">
      <c r="B5" s="19"/>
      <c r="L5" s="19"/>
    </row>
    <row r="6" spans="2:46" ht="12" customHeight="1">
      <c r="B6" s="19"/>
      <c r="D6" s="25" t="s">
        <v>14</v>
      </c>
      <c r="L6" s="19"/>
    </row>
    <row r="7" spans="2:46" ht="16.5" customHeight="1">
      <c r="B7" s="19"/>
      <c r="E7" s="218" t="str">
        <f>'Rekapitulace stavby'!K6</f>
        <v>ZTV pro výstavbu RD v obci Ústí (lokalita č.6 dle ÚPD)</v>
      </c>
      <c r="F7" s="219"/>
      <c r="G7" s="219"/>
      <c r="H7" s="219"/>
      <c r="L7" s="19"/>
    </row>
    <row r="8" spans="2:46" ht="12" customHeight="1">
      <c r="B8" s="19"/>
      <c r="D8" s="25" t="s">
        <v>129</v>
      </c>
      <c r="L8" s="19"/>
    </row>
    <row r="9" spans="2:46" s="1" customFormat="1" ht="16.5" customHeight="1">
      <c r="B9" s="28"/>
      <c r="E9" s="218" t="s">
        <v>363</v>
      </c>
      <c r="F9" s="217"/>
      <c r="G9" s="217"/>
      <c r="H9" s="217"/>
      <c r="L9" s="28"/>
    </row>
    <row r="10" spans="2:46" s="1" customFormat="1" ht="12" customHeight="1">
      <c r="B10" s="28"/>
      <c r="D10" s="25" t="s">
        <v>131</v>
      </c>
      <c r="L10" s="28"/>
    </row>
    <row r="11" spans="2:46" s="1" customFormat="1" ht="16.5" customHeight="1">
      <c r="B11" s="28"/>
      <c r="E11" s="184" t="s">
        <v>560</v>
      </c>
      <c r="F11" s="217"/>
      <c r="G11" s="217"/>
      <c r="H11" s="217"/>
      <c r="L11" s="28"/>
    </row>
    <row r="12" spans="2:46" s="1" customFormat="1">
      <c r="B12" s="28"/>
      <c r="L12" s="28"/>
    </row>
    <row r="13" spans="2:46" s="1" customFormat="1" ht="12" customHeight="1">
      <c r="B13" s="28"/>
      <c r="D13" s="25" t="s">
        <v>16</v>
      </c>
      <c r="F13" s="23" t="s">
        <v>112</v>
      </c>
      <c r="I13" s="25" t="s">
        <v>17</v>
      </c>
      <c r="J13" s="23" t="s">
        <v>1</v>
      </c>
      <c r="L13" s="28"/>
    </row>
    <row r="14" spans="2:46" s="1" customFormat="1" ht="12" customHeight="1">
      <c r="B14" s="28"/>
      <c r="D14" s="25" t="s">
        <v>18</v>
      </c>
      <c r="F14" s="23" t="s">
        <v>19</v>
      </c>
      <c r="I14" s="25" t="s">
        <v>20</v>
      </c>
      <c r="J14" s="48" t="str">
        <f>'Rekapitulace stavby'!AN8</f>
        <v>29. 8. 2022</v>
      </c>
      <c r="L14" s="28"/>
    </row>
    <row r="15" spans="2:46" s="1" customFormat="1" ht="10.95" customHeight="1">
      <c r="B15" s="28"/>
      <c r="L15" s="28"/>
    </row>
    <row r="16" spans="2:46" s="1" customFormat="1" ht="12" customHeight="1">
      <c r="B16" s="28"/>
      <c r="D16" s="25" t="s">
        <v>22</v>
      </c>
      <c r="I16" s="25" t="s">
        <v>23</v>
      </c>
      <c r="J16" s="23" t="s">
        <v>24</v>
      </c>
      <c r="L16" s="28"/>
    </row>
    <row r="17" spans="2:12" s="1" customFormat="1" ht="18" customHeight="1">
      <c r="B17" s="28"/>
      <c r="E17" s="23" t="s">
        <v>25</v>
      </c>
      <c r="I17" s="25" t="s">
        <v>26</v>
      </c>
      <c r="J17" s="23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5" t="s">
        <v>27</v>
      </c>
      <c r="I19" s="25" t="s">
        <v>23</v>
      </c>
      <c r="J19" s="23" t="str">
        <f>'Rekapitulace stavby'!AN13</f>
        <v/>
      </c>
      <c r="L19" s="28"/>
    </row>
    <row r="20" spans="2:12" s="1" customFormat="1" ht="18" customHeight="1">
      <c r="B20" s="28"/>
      <c r="E20" s="192" t="str">
        <f>'Rekapitulace stavby'!E14</f>
        <v xml:space="preserve"> </v>
      </c>
      <c r="F20" s="192"/>
      <c r="G20" s="192"/>
      <c r="H20" s="192"/>
      <c r="I20" s="25" t="s">
        <v>26</v>
      </c>
      <c r="J20" s="23" t="str">
        <f>'Rekapitulace stavby'!AN14</f>
        <v/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5" t="s">
        <v>29</v>
      </c>
      <c r="I22" s="25" t="s">
        <v>23</v>
      </c>
      <c r="J22" s="23" t="s">
        <v>30</v>
      </c>
      <c r="L22" s="28"/>
    </row>
    <row r="23" spans="2:12" s="1" customFormat="1" ht="18" customHeight="1">
      <c r="B23" s="28"/>
      <c r="E23" s="23" t="s">
        <v>31</v>
      </c>
      <c r="I23" s="25" t="s">
        <v>26</v>
      </c>
      <c r="J23" s="23" t="s">
        <v>32</v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5" t="s">
        <v>34</v>
      </c>
      <c r="I25" s="25" t="s">
        <v>23</v>
      </c>
      <c r="J25" s="23" t="str">
        <f>IF('Rekapitulace stavby'!AN19="","",'Rekapitulace stavby'!AN19)</f>
        <v/>
      </c>
      <c r="L25" s="28"/>
    </row>
    <row r="26" spans="2:12" s="1" customFormat="1" ht="18" customHeight="1">
      <c r="B26" s="28"/>
      <c r="E26" s="23" t="str">
        <f>IF('Rekapitulace stavby'!E20="","",'Rekapitulace stavby'!E20)</f>
        <v xml:space="preserve"> </v>
      </c>
      <c r="I26" s="25" t="s">
        <v>26</v>
      </c>
      <c r="J26" s="23" t="str">
        <f>IF('Rekapitulace stavby'!AN20="","",'Rekapitulace stavby'!AN20)</f>
        <v/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5" t="s">
        <v>35</v>
      </c>
      <c r="L28" s="28"/>
    </row>
    <row r="29" spans="2:12" s="7" customFormat="1" ht="262.5" customHeight="1">
      <c r="B29" s="89"/>
      <c r="E29" s="195" t="s">
        <v>561</v>
      </c>
      <c r="F29" s="195"/>
      <c r="G29" s="195"/>
      <c r="H29" s="195"/>
      <c r="L29" s="89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0" t="s">
        <v>37</v>
      </c>
      <c r="J32" s="61">
        <f>ROUND(J126, 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39</v>
      </c>
      <c r="I34" s="31" t="s">
        <v>38</v>
      </c>
      <c r="J34" s="31" t="s">
        <v>40</v>
      </c>
      <c r="L34" s="28"/>
    </row>
    <row r="35" spans="2:12" s="1" customFormat="1" ht="14.4" customHeight="1">
      <c r="B35" s="28"/>
      <c r="D35" s="91" t="s">
        <v>41</v>
      </c>
      <c r="E35" s="25" t="s">
        <v>42</v>
      </c>
      <c r="F35" s="81">
        <f>ROUND((SUM(BE126:BE181)),  2)</f>
        <v>0</v>
      </c>
      <c r="I35" s="92">
        <v>0.21</v>
      </c>
      <c r="J35" s="81">
        <f>ROUND(((SUM(BE126:BE181))*I35),  2)</f>
        <v>0</v>
      </c>
      <c r="L35" s="28"/>
    </row>
    <row r="36" spans="2:12" s="1" customFormat="1" ht="14.4" customHeight="1">
      <c r="B36" s="28"/>
      <c r="E36" s="25" t="s">
        <v>43</v>
      </c>
      <c r="F36" s="81">
        <f>ROUND((SUM(BF126:BF181)),  2)</f>
        <v>0</v>
      </c>
      <c r="I36" s="92">
        <v>0.15</v>
      </c>
      <c r="J36" s="81">
        <f>ROUND(((SUM(BF126:BF181))*I36),  2)</f>
        <v>0</v>
      </c>
      <c r="L36" s="28"/>
    </row>
    <row r="37" spans="2:12" s="1" customFormat="1" ht="14.4" hidden="1" customHeight="1">
      <c r="B37" s="28"/>
      <c r="E37" s="25" t="s">
        <v>44</v>
      </c>
      <c r="F37" s="81">
        <f>ROUND((SUM(BG126:BG181)),  2)</f>
        <v>0</v>
      </c>
      <c r="I37" s="92">
        <v>0.21</v>
      </c>
      <c r="J37" s="81">
        <f>0</f>
        <v>0</v>
      </c>
      <c r="L37" s="28"/>
    </row>
    <row r="38" spans="2:12" s="1" customFormat="1" ht="14.4" hidden="1" customHeight="1">
      <c r="B38" s="28"/>
      <c r="E38" s="25" t="s">
        <v>45</v>
      </c>
      <c r="F38" s="81">
        <f>ROUND((SUM(BH126:BH181)),  2)</f>
        <v>0</v>
      </c>
      <c r="I38" s="92">
        <v>0.15</v>
      </c>
      <c r="J38" s="81">
        <f>0</f>
        <v>0</v>
      </c>
      <c r="L38" s="28"/>
    </row>
    <row r="39" spans="2:12" s="1" customFormat="1" ht="14.4" hidden="1" customHeight="1">
      <c r="B39" s="28"/>
      <c r="E39" s="25" t="s">
        <v>46</v>
      </c>
      <c r="F39" s="81">
        <f>ROUND((SUM(BI126:BI181)),  2)</f>
        <v>0</v>
      </c>
      <c r="I39" s="92">
        <v>0</v>
      </c>
      <c r="J39" s="81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47</v>
      </c>
      <c r="E41" s="52"/>
      <c r="F41" s="52"/>
      <c r="G41" s="95" t="s">
        <v>48</v>
      </c>
      <c r="H41" s="96" t="s">
        <v>49</v>
      </c>
      <c r="I41" s="52"/>
      <c r="J41" s="97">
        <f>SUM(J32:J39)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50</v>
      </c>
      <c r="E50" s="38"/>
      <c r="F50" s="38"/>
      <c r="G50" s="37" t="s">
        <v>51</v>
      </c>
      <c r="H50" s="38"/>
      <c r="I50" s="38"/>
      <c r="J50" s="38"/>
      <c r="K50" s="38"/>
      <c r="L50" s="28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.2">
      <c r="B61" s="28"/>
      <c r="D61" s="39" t="s">
        <v>52</v>
      </c>
      <c r="E61" s="30"/>
      <c r="F61" s="99" t="s">
        <v>53</v>
      </c>
      <c r="G61" s="39" t="s">
        <v>52</v>
      </c>
      <c r="H61" s="30"/>
      <c r="I61" s="30"/>
      <c r="J61" s="100" t="s">
        <v>53</v>
      </c>
      <c r="K61" s="30"/>
      <c r="L61" s="28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.2">
      <c r="B65" s="28"/>
      <c r="D65" s="37" t="s">
        <v>54</v>
      </c>
      <c r="E65" s="38"/>
      <c r="F65" s="38"/>
      <c r="G65" s="37" t="s">
        <v>55</v>
      </c>
      <c r="H65" s="38"/>
      <c r="I65" s="38"/>
      <c r="J65" s="38"/>
      <c r="K65" s="38"/>
      <c r="L65" s="28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.2">
      <c r="B76" s="28"/>
      <c r="D76" s="39" t="s">
        <v>52</v>
      </c>
      <c r="E76" s="30"/>
      <c r="F76" s="99" t="s">
        <v>53</v>
      </c>
      <c r="G76" s="39" t="s">
        <v>52</v>
      </c>
      <c r="H76" s="30"/>
      <c r="I76" s="30"/>
      <c r="J76" s="100" t="s">
        <v>53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133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18" t="str">
        <f>E7</f>
        <v>ZTV pro výstavbu RD v obci Ústí (lokalita č.6 dle ÚPD)</v>
      </c>
      <c r="F85" s="219"/>
      <c r="G85" s="219"/>
      <c r="H85" s="219"/>
      <c r="L85" s="28"/>
    </row>
    <row r="86" spans="2:12" ht="12" customHeight="1">
      <c r="B86" s="19"/>
      <c r="C86" s="25" t="s">
        <v>129</v>
      </c>
      <c r="L86" s="19"/>
    </row>
    <row r="87" spans="2:12" s="1" customFormat="1" ht="16.5" customHeight="1">
      <c r="B87" s="28"/>
      <c r="E87" s="218" t="s">
        <v>363</v>
      </c>
      <c r="F87" s="217"/>
      <c r="G87" s="217"/>
      <c r="H87" s="217"/>
      <c r="L87" s="28"/>
    </row>
    <row r="88" spans="2:12" s="1" customFormat="1" ht="12" customHeight="1">
      <c r="B88" s="28"/>
      <c r="C88" s="25" t="s">
        <v>131</v>
      </c>
      <c r="L88" s="28"/>
    </row>
    <row r="89" spans="2:12" s="1" customFormat="1" ht="16.5" customHeight="1">
      <c r="B89" s="28"/>
      <c r="E89" s="184" t="str">
        <f>E11</f>
        <v>SO-302 - Přípojky kanalizace</v>
      </c>
      <c r="F89" s="217"/>
      <c r="G89" s="217"/>
      <c r="H89" s="217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5" t="s">
        <v>18</v>
      </c>
      <c r="F91" s="23" t="str">
        <f>F14</f>
        <v>Ústí u Humpolce</v>
      </c>
      <c r="I91" s="25" t="s">
        <v>20</v>
      </c>
      <c r="J91" s="48" t="str">
        <f>IF(J14="","",J14)</f>
        <v>29. 8. 2022</v>
      </c>
      <c r="L91" s="28"/>
    </row>
    <row r="92" spans="2:12" s="1" customFormat="1" ht="6.9" customHeight="1">
      <c r="B92" s="28"/>
      <c r="L92" s="28"/>
    </row>
    <row r="93" spans="2:12" s="1" customFormat="1" ht="25.65" customHeight="1">
      <c r="B93" s="28"/>
      <c r="C93" s="25" t="s">
        <v>22</v>
      </c>
      <c r="F93" s="23" t="str">
        <f>E17</f>
        <v>Obec Ústí</v>
      </c>
      <c r="I93" s="25" t="s">
        <v>29</v>
      </c>
      <c r="J93" s="26" t="str">
        <f>E23</f>
        <v>PROJEKT CENTRUM NOVA s.r.o.</v>
      </c>
      <c r="L93" s="28"/>
    </row>
    <row r="94" spans="2:12" s="1" customFormat="1" ht="15.15" customHeight="1">
      <c r="B94" s="28"/>
      <c r="C94" s="25" t="s">
        <v>27</v>
      </c>
      <c r="F94" s="23" t="str">
        <f>IF(E20="","",E20)</f>
        <v xml:space="preserve"> </v>
      </c>
      <c r="I94" s="25" t="s">
        <v>34</v>
      </c>
      <c r="J94" s="26" t="str">
        <f>E26</f>
        <v xml:space="preserve"> 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1" t="s">
        <v>134</v>
      </c>
      <c r="D96" s="93"/>
      <c r="E96" s="93"/>
      <c r="F96" s="93"/>
      <c r="G96" s="93"/>
      <c r="H96" s="93"/>
      <c r="I96" s="93"/>
      <c r="J96" s="102" t="s">
        <v>135</v>
      </c>
      <c r="K96" s="93"/>
      <c r="L96" s="28"/>
    </row>
    <row r="97" spans="2:47" s="1" customFormat="1" ht="10.35" customHeight="1">
      <c r="B97" s="28"/>
      <c r="L97" s="28"/>
    </row>
    <row r="98" spans="2:47" s="1" customFormat="1" ht="22.95" customHeight="1">
      <c r="B98" s="28"/>
      <c r="C98" s="103" t="s">
        <v>136</v>
      </c>
      <c r="J98" s="61">
        <f>J126</f>
        <v>0</v>
      </c>
      <c r="L98" s="28"/>
      <c r="AU98" s="16" t="s">
        <v>137</v>
      </c>
    </row>
    <row r="99" spans="2:47" s="8" customFormat="1" ht="24.9" customHeight="1">
      <c r="B99" s="104"/>
      <c r="D99" s="105" t="s">
        <v>211</v>
      </c>
      <c r="E99" s="106"/>
      <c r="F99" s="106"/>
      <c r="G99" s="106"/>
      <c r="H99" s="106"/>
      <c r="I99" s="106"/>
      <c r="J99" s="107">
        <f>J127</f>
        <v>0</v>
      </c>
      <c r="L99" s="104"/>
    </row>
    <row r="100" spans="2:47" s="9" customFormat="1" ht="19.95" customHeight="1">
      <c r="B100" s="108"/>
      <c r="D100" s="109" t="s">
        <v>212</v>
      </c>
      <c r="E100" s="110"/>
      <c r="F100" s="110"/>
      <c r="G100" s="110"/>
      <c r="H100" s="110"/>
      <c r="I100" s="110"/>
      <c r="J100" s="111">
        <f>J128</f>
        <v>0</v>
      </c>
      <c r="L100" s="108"/>
    </row>
    <row r="101" spans="2:47" s="9" customFormat="1" ht="19.95" customHeight="1">
      <c r="B101" s="108"/>
      <c r="D101" s="109" t="s">
        <v>366</v>
      </c>
      <c r="E101" s="110"/>
      <c r="F101" s="110"/>
      <c r="G101" s="110"/>
      <c r="H101" s="110"/>
      <c r="I101" s="110"/>
      <c r="J101" s="111">
        <f>J158</f>
        <v>0</v>
      </c>
      <c r="L101" s="108"/>
    </row>
    <row r="102" spans="2:47" s="9" customFormat="1" ht="19.95" customHeight="1">
      <c r="B102" s="108"/>
      <c r="D102" s="109" t="s">
        <v>367</v>
      </c>
      <c r="E102" s="110"/>
      <c r="F102" s="110"/>
      <c r="G102" s="110"/>
      <c r="H102" s="110"/>
      <c r="I102" s="110"/>
      <c r="J102" s="111">
        <f>J161</f>
        <v>0</v>
      </c>
      <c r="L102" s="108"/>
    </row>
    <row r="103" spans="2:47" s="9" customFormat="1" ht="19.95" customHeight="1">
      <c r="B103" s="108"/>
      <c r="D103" s="109" t="s">
        <v>215</v>
      </c>
      <c r="E103" s="110"/>
      <c r="F103" s="110"/>
      <c r="G103" s="110"/>
      <c r="H103" s="110"/>
      <c r="I103" s="110"/>
      <c r="J103" s="111">
        <f>J165</f>
        <v>0</v>
      </c>
      <c r="L103" s="108"/>
    </row>
    <row r="104" spans="2:47" s="9" customFormat="1" ht="19.95" customHeight="1">
      <c r="B104" s="108"/>
      <c r="D104" s="109" t="s">
        <v>218</v>
      </c>
      <c r="E104" s="110"/>
      <c r="F104" s="110"/>
      <c r="G104" s="110"/>
      <c r="H104" s="110"/>
      <c r="I104" s="110"/>
      <c r="J104" s="111">
        <f>J179</f>
        <v>0</v>
      </c>
      <c r="L104" s="108"/>
    </row>
    <row r="105" spans="2:47" s="1" customFormat="1" ht="21.75" customHeight="1">
      <c r="B105" s="28"/>
      <c r="L105" s="28"/>
    </row>
    <row r="106" spans="2:47" s="1" customFormat="1" ht="6.9" customHeight="1"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28"/>
    </row>
    <row r="110" spans="2:47" s="1" customFormat="1" ht="6.9" customHeight="1"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28"/>
    </row>
    <row r="111" spans="2:47" s="1" customFormat="1" ht="24.9" customHeight="1">
      <c r="B111" s="28"/>
      <c r="C111" s="20" t="s">
        <v>140</v>
      </c>
      <c r="L111" s="28"/>
    </row>
    <row r="112" spans="2:47" s="1" customFormat="1" ht="6.9" customHeight="1">
      <c r="B112" s="28"/>
      <c r="L112" s="28"/>
    </row>
    <row r="113" spans="2:63" s="1" customFormat="1" ht="12" customHeight="1">
      <c r="B113" s="28"/>
      <c r="C113" s="25" t="s">
        <v>14</v>
      </c>
      <c r="L113" s="28"/>
    </row>
    <row r="114" spans="2:63" s="1" customFormat="1" ht="16.5" customHeight="1">
      <c r="B114" s="28"/>
      <c r="E114" s="218" t="str">
        <f>E7</f>
        <v>ZTV pro výstavbu RD v obci Ústí (lokalita č.6 dle ÚPD)</v>
      </c>
      <c r="F114" s="219"/>
      <c r="G114" s="219"/>
      <c r="H114" s="219"/>
      <c r="L114" s="28"/>
    </row>
    <row r="115" spans="2:63" ht="12" customHeight="1">
      <c r="B115" s="19"/>
      <c r="C115" s="25" t="s">
        <v>129</v>
      </c>
      <c r="L115" s="19"/>
    </row>
    <row r="116" spans="2:63" s="1" customFormat="1" ht="16.5" customHeight="1">
      <c r="B116" s="28"/>
      <c r="E116" s="218" t="s">
        <v>363</v>
      </c>
      <c r="F116" s="217"/>
      <c r="G116" s="217"/>
      <c r="H116" s="217"/>
      <c r="L116" s="28"/>
    </row>
    <row r="117" spans="2:63" s="1" customFormat="1" ht="12" customHeight="1">
      <c r="B117" s="28"/>
      <c r="C117" s="25" t="s">
        <v>131</v>
      </c>
      <c r="L117" s="28"/>
    </row>
    <row r="118" spans="2:63" s="1" customFormat="1" ht="16.5" customHeight="1">
      <c r="B118" s="28"/>
      <c r="E118" s="184" t="str">
        <f>E11</f>
        <v>SO-302 - Přípojky kanalizace</v>
      </c>
      <c r="F118" s="217"/>
      <c r="G118" s="217"/>
      <c r="H118" s="217"/>
      <c r="L118" s="28"/>
    </row>
    <row r="119" spans="2:63" s="1" customFormat="1" ht="6.9" customHeight="1">
      <c r="B119" s="28"/>
      <c r="L119" s="28"/>
    </row>
    <row r="120" spans="2:63" s="1" customFormat="1" ht="12" customHeight="1">
      <c r="B120" s="28"/>
      <c r="C120" s="25" t="s">
        <v>18</v>
      </c>
      <c r="F120" s="23" t="str">
        <f>F14</f>
        <v>Ústí u Humpolce</v>
      </c>
      <c r="I120" s="25" t="s">
        <v>20</v>
      </c>
      <c r="J120" s="48" t="str">
        <f>IF(J14="","",J14)</f>
        <v>29. 8. 2022</v>
      </c>
      <c r="L120" s="28"/>
    </row>
    <row r="121" spans="2:63" s="1" customFormat="1" ht="6.9" customHeight="1">
      <c r="B121" s="28"/>
      <c r="L121" s="28"/>
    </row>
    <row r="122" spans="2:63" s="1" customFormat="1" ht="25.65" customHeight="1">
      <c r="B122" s="28"/>
      <c r="C122" s="25" t="s">
        <v>22</v>
      </c>
      <c r="F122" s="23" t="str">
        <f>E17</f>
        <v>Obec Ústí</v>
      </c>
      <c r="I122" s="25" t="s">
        <v>29</v>
      </c>
      <c r="J122" s="26" t="str">
        <f>E23</f>
        <v>PROJEKT CENTRUM NOVA s.r.o.</v>
      </c>
      <c r="L122" s="28"/>
    </row>
    <row r="123" spans="2:63" s="1" customFormat="1" ht="15.15" customHeight="1">
      <c r="B123" s="28"/>
      <c r="C123" s="25" t="s">
        <v>27</v>
      </c>
      <c r="F123" s="23" t="str">
        <f>IF(E20="","",E20)</f>
        <v xml:space="preserve"> </v>
      </c>
      <c r="I123" s="25" t="s">
        <v>34</v>
      </c>
      <c r="J123" s="26" t="str">
        <f>E26</f>
        <v xml:space="preserve"> </v>
      </c>
      <c r="L123" s="28"/>
    </row>
    <row r="124" spans="2:63" s="1" customFormat="1" ht="10.35" customHeight="1">
      <c r="B124" s="28"/>
      <c r="L124" s="28"/>
    </row>
    <row r="125" spans="2:63" s="10" customFormat="1" ht="29.25" customHeight="1">
      <c r="B125" s="112"/>
      <c r="C125" s="113" t="s">
        <v>141</v>
      </c>
      <c r="D125" s="114" t="s">
        <v>62</v>
      </c>
      <c r="E125" s="114" t="s">
        <v>58</v>
      </c>
      <c r="F125" s="114" t="s">
        <v>59</v>
      </c>
      <c r="G125" s="114" t="s">
        <v>142</v>
      </c>
      <c r="H125" s="114" t="s">
        <v>143</v>
      </c>
      <c r="I125" s="114" t="s">
        <v>144</v>
      </c>
      <c r="J125" s="114" t="s">
        <v>135</v>
      </c>
      <c r="K125" s="115" t="s">
        <v>145</v>
      </c>
      <c r="L125" s="112"/>
      <c r="M125" s="54" t="s">
        <v>1</v>
      </c>
      <c r="N125" s="55" t="s">
        <v>41</v>
      </c>
      <c r="O125" s="55" t="s">
        <v>146</v>
      </c>
      <c r="P125" s="55" t="s">
        <v>147</v>
      </c>
      <c r="Q125" s="55" t="s">
        <v>148</v>
      </c>
      <c r="R125" s="55" t="s">
        <v>149</v>
      </c>
      <c r="S125" s="55" t="s">
        <v>150</v>
      </c>
      <c r="T125" s="56" t="s">
        <v>151</v>
      </c>
    </row>
    <row r="126" spans="2:63" s="1" customFormat="1" ht="22.95" customHeight="1">
      <c r="B126" s="28"/>
      <c r="C126" s="59" t="s">
        <v>152</v>
      </c>
      <c r="J126" s="116">
        <f>BK126</f>
        <v>0</v>
      </c>
      <c r="L126" s="28"/>
      <c r="M126" s="57"/>
      <c r="N126" s="49"/>
      <c r="O126" s="49"/>
      <c r="P126" s="117">
        <f>P127</f>
        <v>59.609789999999997</v>
      </c>
      <c r="Q126" s="49"/>
      <c r="R126" s="117">
        <f>R127</f>
        <v>10.520494000000001</v>
      </c>
      <c r="S126" s="49"/>
      <c r="T126" s="118">
        <f>T127</f>
        <v>0</v>
      </c>
      <c r="AT126" s="16" t="s">
        <v>76</v>
      </c>
      <c r="AU126" s="16" t="s">
        <v>137</v>
      </c>
      <c r="BK126" s="119">
        <f>BK127</f>
        <v>0</v>
      </c>
    </row>
    <row r="127" spans="2:63" s="11" customFormat="1" ht="25.95" customHeight="1">
      <c r="B127" s="120"/>
      <c r="D127" s="121" t="s">
        <v>76</v>
      </c>
      <c r="E127" s="122" t="s">
        <v>219</v>
      </c>
      <c r="F127" s="122" t="s">
        <v>220</v>
      </c>
      <c r="J127" s="123">
        <f>BK127</f>
        <v>0</v>
      </c>
      <c r="L127" s="120"/>
      <c r="M127" s="124"/>
      <c r="P127" s="125">
        <f>P128+P158+P161+P165+P179</f>
        <v>59.609789999999997</v>
      </c>
      <c r="R127" s="125">
        <f>R128+R158+R161+R165+R179</f>
        <v>10.520494000000001</v>
      </c>
      <c r="T127" s="126">
        <f>T128+T158+T161+T165+T179</f>
        <v>0</v>
      </c>
      <c r="AR127" s="121" t="s">
        <v>84</v>
      </c>
      <c r="AT127" s="127" t="s">
        <v>76</v>
      </c>
      <c r="AU127" s="127" t="s">
        <v>77</v>
      </c>
      <c r="AY127" s="121" t="s">
        <v>156</v>
      </c>
      <c r="BK127" s="128">
        <f>BK128+BK158+BK161+BK165+BK179</f>
        <v>0</v>
      </c>
    </row>
    <row r="128" spans="2:63" s="11" customFormat="1" ht="22.95" customHeight="1">
      <c r="B128" s="120"/>
      <c r="D128" s="121" t="s">
        <v>76</v>
      </c>
      <c r="E128" s="129" t="s">
        <v>84</v>
      </c>
      <c r="F128" s="129" t="s">
        <v>221</v>
      </c>
      <c r="J128" s="130">
        <f>BK128</f>
        <v>0</v>
      </c>
      <c r="L128" s="120"/>
      <c r="M128" s="124"/>
      <c r="P128" s="125">
        <f>SUM(P129:P157)</f>
        <v>33.07479</v>
      </c>
      <c r="R128" s="125">
        <f>SUM(R129:R157)</f>
        <v>8.2080000000000002</v>
      </c>
      <c r="T128" s="126">
        <f>SUM(T129:T157)</f>
        <v>0</v>
      </c>
      <c r="AR128" s="121" t="s">
        <v>84</v>
      </c>
      <c r="AT128" s="127" t="s">
        <v>76</v>
      </c>
      <c r="AU128" s="127" t="s">
        <v>84</v>
      </c>
      <c r="AY128" s="121" t="s">
        <v>156</v>
      </c>
      <c r="BK128" s="128">
        <f>SUM(BK129:BK157)</f>
        <v>0</v>
      </c>
    </row>
    <row r="129" spans="2:65" s="1" customFormat="1" ht="33" customHeight="1">
      <c r="B129" s="131"/>
      <c r="C129" s="132" t="s">
        <v>84</v>
      </c>
      <c r="D129" s="132" t="s">
        <v>159</v>
      </c>
      <c r="E129" s="133" t="s">
        <v>562</v>
      </c>
      <c r="F129" s="134" t="s">
        <v>563</v>
      </c>
      <c r="G129" s="135" t="s">
        <v>230</v>
      </c>
      <c r="H129" s="136">
        <v>6.21</v>
      </c>
      <c r="I129" s="137"/>
      <c r="J129" s="137">
        <f>ROUND(I129*H129,2)</f>
        <v>0</v>
      </c>
      <c r="K129" s="134" t="s">
        <v>225</v>
      </c>
      <c r="L129" s="28"/>
      <c r="M129" s="138" t="s">
        <v>1</v>
      </c>
      <c r="N129" s="139" t="s">
        <v>42</v>
      </c>
      <c r="O129" s="140">
        <v>0.60499999999999998</v>
      </c>
      <c r="P129" s="140">
        <f>O129*H129</f>
        <v>3.75705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155</v>
      </c>
      <c r="AT129" s="142" t="s">
        <v>159</v>
      </c>
      <c r="AU129" s="142" t="s">
        <v>86</v>
      </c>
      <c r="AY129" s="16" t="s">
        <v>156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6" t="s">
        <v>84</v>
      </c>
      <c r="BK129" s="143">
        <f>ROUND(I129*H129,2)</f>
        <v>0</v>
      </c>
      <c r="BL129" s="16" t="s">
        <v>155</v>
      </c>
      <c r="BM129" s="142" t="s">
        <v>564</v>
      </c>
    </row>
    <row r="130" spans="2:65" s="1" customFormat="1" ht="28.8">
      <c r="B130" s="28"/>
      <c r="D130" s="144" t="s">
        <v>164</v>
      </c>
      <c r="F130" s="145" t="s">
        <v>565</v>
      </c>
      <c r="L130" s="28"/>
      <c r="M130" s="146"/>
      <c r="T130" s="51"/>
      <c r="AT130" s="16" t="s">
        <v>164</v>
      </c>
      <c r="AU130" s="16" t="s">
        <v>86</v>
      </c>
    </row>
    <row r="131" spans="2:65" s="13" customFormat="1">
      <c r="B131" s="155"/>
      <c r="D131" s="144" t="s">
        <v>237</v>
      </c>
      <c r="E131" s="156" t="s">
        <v>1</v>
      </c>
      <c r="F131" s="157" t="s">
        <v>566</v>
      </c>
      <c r="H131" s="158">
        <v>20.7</v>
      </c>
      <c r="L131" s="155"/>
      <c r="M131" s="159"/>
      <c r="T131" s="160"/>
      <c r="AT131" s="156" t="s">
        <v>237</v>
      </c>
      <c r="AU131" s="156" t="s">
        <v>86</v>
      </c>
      <c r="AV131" s="13" t="s">
        <v>86</v>
      </c>
      <c r="AW131" s="13" t="s">
        <v>33</v>
      </c>
      <c r="AX131" s="13" t="s">
        <v>84</v>
      </c>
      <c r="AY131" s="156" t="s">
        <v>156</v>
      </c>
    </row>
    <row r="132" spans="2:65" s="13" customFormat="1">
      <c r="B132" s="155"/>
      <c r="D132" s="144" t="s">
        <v>237</v>
      </c>
      <c r="F132" s="157" t="s">
        <v>567</v>
      </c>
      <c r="H132" s="158">
        <v>6.21</v>
      </c>
      <c r="L132" s="155"/>
      <c r="M132" s="159"/>
      <c r="T132" s="160"/>
      <c r="AT132" s="156" t="s">
        <v>237</v>
      </c>
      <c r="AU132" s="156" t="s">
        <v>86</v>
      </c>
      <c r="AV132" s="13" t="s">
        <v>86</v>
      </c>
      <c r="AW132" s="13" t="s">
        <v>3</v>
      </c>
      <c r="AX132" s="13" t="s">
        <v>84</v>
      </c>
      <c r="AY132" s="156" t="s">
        <v>156</v>
      </c>
    </row>
    <row r="133" spans="2:65" s="1" customFormat="1" ht="33" customHeight="1">
      <c r="B133" s="131"/>
      <c r="C133" s="132" t="s">
        <v>86</v>
      </c>
      <c r="D133" s="132" t="s">
        <v>159</v>
      </c>
      <c r="E133" s="133" t="s">
        <v>233</v>
      </c>
      <c r="F133" s="134" t="s">
        <v>234</v>
      </c>
      <c r="G133" s="135" t="s">
        <v>230</v>
      </c>
      <c r="H133" s="136">
        <v>7.2450000000000001</v>
      </c>
      <c r="I133" s="137"/>
      <c r="J133" s="137">
        <f>ROUND(I133*H133,2)</f>
        <v>0</v>
      </c>
      <c r="K133" s="134" t="s">
        <v>225</v>
      </c>
      <c r="L133" s="28"/>
      <c r="M133" s="138" t="s">
        <v>1</v>
      </c>
      <c r="N133" s="139" t="s">
        <v>42</v>
      </c>
      <c r="O133" s="140">
        <v>1.1220000000000001</v>
      </c>
      <c r="P133" s="140">
        <f>O133*H133</f>
        <v>8.1288900000000002</v>
      </c>
      <c r="Q133" s="140">
        <v>0</v>
      </c>
      <c r="R133" s="140">
        <f>Q133*H133</f>
        <v>0</v>
      </c>
      <c r="S133" s="140">
        <v>0</v>
      </c>
      <c r="T133" s="141">
        <f>S133*H133</f>
        <v>0</v>
      </c>
      <c r="AR133" s="142" t="s">
        <v>155</v>
      </c>
      <c r="AT133" s="142" t="s">
        <v>159</v>
      </c>
      <c r="AU133" s="142" t="s">
        <v>86</v>
      </c>
      <c r="AY133" s="16" t="s">
        <v>156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6" t="s">
        <v>84</v>
      </c>
      <c r="BK133" s="143">
        <f>ROUND(I133*H133,2)</f>
        <v>0</v>
      </c>
      <c r="BL133" s="16" t="s">
        <v>155</v>
      </c>
      <c r="BM133" s="142" t="s">
        <v>568</v>
      </c>
    </row>
    <row r="134" spans="2:65" s="1" customFormat="1" ht="28.8">
      <c r="B134" s="28"/>
      <c r="D134" s="144" t="s">
        <v>164</v>
      </c>
      <c r="F134" s="145" t="s">
        <v>236</v>
      </c>
      <c r="L134" s="28"/>
      <c r="M134" s="146"/>
      <c r="T134" s="51"/>
      <c r="AT134" s="16" t="s">
        <v>164</v>
      </c>
      <c r="AU134" s="16" t="s">
        <v>86</v>
      </c>
    </row>
    <row r="135" spans="2:65" s="13" customFormat="1">
      <c r="B135" s="155"/>
      <c r="D135" s="144" t="s">
        <v>237</v>
      </c>
      <c r="F135" s="157" t="s">
        <v>569</v>
      </c>
      <c r="H135" s="158">
        <v>7.2450000000000001</v>
      </c>
      <c r="L135" s="155"/>
      <c r="M135" s="159"/>
      <c r="T135" s="160"/>
      <c r="AT135" s="156" t="s">
        <v>237</v>
      </c>
      <c r="AU135" s="156" t="s">
        <v>86</v>
      </c>
      <c r="AV135" s="13" t="s">
        <v>86</v>
      </c>
      <c r="AW135" s="13" t="s">
        <v>3</v>
      </c>
      <c r="AX135" s="13" t="s">
        <v>84</v>
      </c>
      <c r="AY135" s="156" t="s">
        <v>156</v>
      </c>
    </row>
    <row r="136" spans="2:65" s="1" customFormat="1" ht="33" customHeight="1">
      <c r="B136" s="131"/>
      <c r="C136" s="132" t="s">
        <v>170</v>
      </c>
      <c r="D136" s="132" t="s">
        <v>159</v>
      </c>
      <c r="E136" s="133" t="s">
        <v>570</v>
      </c>
      <c r="F136" s="134" t="s">
        <v>571</v>
      </c>
      <c r="G136" s="135" t="s">
        <v>230</v>
      </c>
      <c r="H136" s="136">
        <v>7.2450000000000001</v>
      </c>
      <c r="I136" s="137"/>
      <c r="J136" s="137">
        <f>ROUND(I136*H136,2)</f>
        <v>0</v>
      </c>
      <c r="K136" s="134" t="s">
        <v>225</v>
      </c>
      <c r="L136" s="28"/>
      <c r="M136" s="138" t="s">
        <v>1</v>
      </c>
      <c r="N136" s="139" t="s">
        <v>42</v>
      </c>
      <c r="O136" s="140">
        <v>1.5329999999999999</v>
      </c>
      <c r="P136" s="140">
        <f>O136*H136</f>
        <v>11.106584999999999</v>
      </c>
      <c r="Q136" s="140">
        <v>0</v>
      </c>
      <c r="R136" s="140">
        <f>Q136*H136</f>
        <v>0</v>
      </c>
      <c r="S136" s="140">
        <v>0</v>
      </c>
      <c r="T136" s="141">
        <f>S136*H136</f>
        <v>0</v>
      </c>
      <c r="AR136" s="142" t="s">
        <v>155</v>
      </c>
      <c r="AT136" s="142" t="s">
        <v>159</v>
      </c>
      <c r="AU136" s="142" t="s">
        <v>86</v>
      </c>
      <c r="AY136" s="16" t="s">
        <v>156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6" t="s">
        <v>84</v>
      </c>
      <c r="BK136" s="143">
        <f>ROUND(I136*H136,2)</f>
        <v>0</v>
      </c>
      <c r="BL136" s="16" t="s">
        <v>155</v>
      </c>
      <c r="BM136" s="142" t="s">
        <v>572</v>
      </c>
    </row>
    <row r="137" spans="2:65" s="1" customFormat="1" ht="28.8">
      <c r="B137" s="28"/>
      <c r="D137" s="144" t="s">
        <v>164</v>
      </c>
      <c r="F137" s="145" t="s">
        <v>573</v>
      </c>
      <c r="L137" s="28"/>
      <c r="M137" s="146"/>
      <c r="T137" s="51"/>
      <c r="AT137" s="16" t="s">
        <v>164</v>
      </c>
      <c r="AU137" s="16" t="s">
        <v>86</v>
      </c>
    </row>
    <row r="138" spans="2:65" s="13" customFormat="1">
      <c r="B138" s="155"/>
      <c r="D138" s="144" t="s">
        <v>237</v>
      </c>
      <c r="F138" s="157" t="s">
        <v>569</v>
      </c>
      <c r="H138" s="158">
        <v>7.2450000000000001</v>
      </c>
      <c r="L138" s="155"/>
      <c r="M138" s="159"/>
      <c r="T138" s="160"/>
      <c r="AT138" s="156" t="s">
        <v>237</v>
      </c>
      <c r="AU138" s="156" t="s">
        <v>86</v>
      </c>
      <c r="AV138" s="13" t="s">
        <v>86</v>
      </c>
      <c r="AW138" s="13" t="s">
        <v>3</v>
      </c>
      <c r="AX138" s="13" t="s">
        <v>84</v>
      </c>
      <c r="AY138" s="156" t="s">
        <v>156</v>
      </c>
    </row>
    <row r="139" spans="2:65" s="1" customFormat="1" ht="37.950000000000003" customHeight="1">
      <c r="B139" s="131"/>
      <c r="C139" s="132" t="s">
        <v>155</v>
      </c>
      <c r="D139" s="132" t="s">
        <v>159</v>
      </c>
      <c r="E139" s="133" t="s">
        <v>416</v>
      </c>
      <c r="F139" s="134" t="s">
        <v>417</v>
      </c>
      <c r="G139" s="135" t="s">
        <v>230</v>
      </c>
      <c r="H139" s="136">
        <v>7.2450000000000001</v>
      </c>
      <c r="I139" s="137"/>
      <c r="J139" s="137">
        <f>ROUND(I139*H139,2)</f>
        <v>0</v>
      </c>
      <c r="K139" s="134" t="s">
        <v>225</v>
      </c>
      <c r="L139" s="28"/>
      <c r="M139" s="138" t="s">
        <v>1</v>
      </c>
      <c r="N139" s="139" t="s">
        <v>42</v>
      </c>
      <c r="O139" s="140">
        <v>9.9000000000000005E-2</v>
      </c>
      <c r="P139" s="140">
        <f>O139*H139</f>
        <v>0.71725500000000009</v>
      </c>
      <c r="Q139" s="140">
        <v>0</v>
      </c>
      <c r="R139" s="140">
        <f>Q139*H139</f>
        <v>0</v>
      </c>
      <c r="S139" s="140">
        <v>0</v>
      </c>
      <c r="T139" s="141">
        <f>S139*H139</f>
        <v>0</v>
      </c>
      <c r="AR139" s="142" t="s">
        <v>155</v>
      </c>
      <c r="AT139" s="142" t="s">
        <v>159</v>
      </c>
      <c r="AU139" s="142" t="s">
        <v>86</v>
      </c>
      <c r="AY139" s="16" t="s">
        <v>156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6" t="s">
        <v>84</v>
      </c>
      <c r="BK139" s="143">
        <f>ROUND(I139*H139,2)</f>
        <v>0</v>
      </c>
      <c r="BL139" s="16" t="s">
        <v>155</v>
      </c>
      <c r="BM139" s="142" t="s">
        <v>574</v>
      </c>
    </row>
    <row r="140" spans="2:65" s="1" customFormat="1" ht="38.4">
      <c r="B140" s="28"/>
      <c r="D140" s="144" t="s">
        <v>164</v>
      </c>
      <c r="F140" s="145" t="s">
        <v>419</v>
      </c>
      <c r="L140" s="28"/>
      <c r="M140" s="146"/>
      <c r="T140" s="51"/>
      <c r="AT140" s="16" t="s">
        <v>164</v>
      </c>
      <c r="AU140" s="16" t="s">
        <v>86</v>
      </c>
    </row>
    <row r="141" spans="2:65" s="1" customFormat="1" ht="37.950000000000003" customHeight="1">
      <c r="B141" s="131"/>
      <c r="C141" s="132" t="s">
        <v>179</v>
      </c>
      <c r="D141" s="132" t="s">
        <v>159</v>
      </c>
      <c r="E141" s="133" t="s">
        <v>420</v>
      </c>
      <c r="F141" s="134" t="s">
        <v>421</v>
      </c>
      <c r="G141" s="135" t="s">
        <v>230</v>
      </c>
      <c r="H141" s="136">
        <v>108.675</v>
      </c>
      <c r="I141" s="137"/>
      <c r="J141" s="137">
        <f>ROUND(I141*H141,2)</f>
        <v>0</v>
      </c>
      <c r="K141" s="134" t="s">
        <v>225</v>
      </c>
      <c r="L141" s="28"/>
      <c r="M141" s="138" t="s">
        <v>1</v>
      </c>
      <c r="N141" s="139" t="s">
        <v>42</v>
      </c>
      <c r="O141" s="140">
        <v>6.0000000000000001E-3</v>
      </c>
      <c r="P141" s="140">
        <f>O141*H141</f>
        <v>0.65205000000000002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155</v>
      </c>
      <c r="AT141" s="142" t="s">
        <v>159</v>
      </c>
      <c r="AU141" s="142" t="s">
        <v>86</v>
      </c>
      <c r="AY141" s="16" t="s">
        <v>156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6" t="s">
        <v>84</v>
      </c>
      <c r="BK141" s="143">
        <f>ROUND(I141*H141,2)</f>
        <v>0</v>
      </c>
      <c r="BL141" s="16" t="s">
        <v>155</v>
      </c>
      <c r="BM141" s="142" t="s">
        <v>575</v>
      </c>
    </row>
    <row r="142" spans="2:65" s="1" customFormat="1" ht="48">
      <c r="B142" s="28"/>
      <c r="D142" s="144" t="s">
        <v>164</v>
      </c>
      <c r="F142" s="145" t="s">
        <v>423</v>
      </c>
      <c r="L142" s="28"/>
      <c r="M142" s="146"/>
      <c r="T142" s="51"/>
      <c r="AT142" s="16" t="s">
        <v>164</v>
      </c>
      <c r="AU142" s="16" t="s">
        <v>86</v>
      </c>
    </row>
    <row r="143" spans="2:65" s="13" customFormat="1">
      <c r="B143" s="155"/>
      <c r="D143" s="144" t="s">
        <v>237</v>
      </c>
      <c r="F143" s="157" t="s">
        <v>576</v>
      </c>
      <c r="H143" s="158">
        <v>108.675</v>
      </c>
      <c r="L143" s="155"/>
      <c r="M143" s="159"/>
      <c r="T143" s="160"/>
      <c r="AT143" s="156" t="s">
        <v>237</v>
      </c>
      <c r="AU143" s="156" t="s">
        <v>86</v>
      </c>
      <c r="AV143" s="13" t="s">
        <v>86</v>
      </c>
      <c r="AW143" s="13" t="s">
        <v>3</v>
      </c>
      <c r="AX143" s="13" t="s">
        <v>84</v>
      </c>
      <c r="AY143" s="156" t="s">
        <v>156</v>
      </c>
    </row>
    <row r="144" spans="2:65" s="1" customFormat="1" ht="24.15" customHeight="1">
      <c r="B144" s="131"/>
      <c r="C144" s="132" t="s">
        <v>184</v>
      </c>
      <c r="D144" s="132" t="s">
        <v>159</v>
      </c>
      <c r="E144" s="133" t="s">
        <v>429</v>
      </c>
      <c r="F144" s="134" t="s">
        <v>430</v>
      </c>
      <c r="G144" s="135" t="s">
        <v>230</v>
      </c>
      <c r="H144" s="136">
        <v>7.2450000000000001</v>
      </c>
      <c r="I144" s="137"/>
      <c r="J144" s="137">
        <f>ROUND(I144*H144,2)</f>
        <v>0</v>
      </c>
      <c r="K144" s="134" t="s">
        <v>225</v>
      </c>
      <c r="L144" s="28"/>
      <c r="M144" s="138" t="s">
        <v>1</v>
      </c>
      <c r="N144" s="139" t="s">
        <v>42</v>
      </c>
      <c r="O144" s="140">
        <v>0.25600000000000001</v>
      </c>
      <c r="P144" s="140">
        <f>O144*H144</f>
        <v>1.8547200000000001</v>
      </c>
      <c r="Q144" s="140">
        <v>0</v>
      </c>
      <c r="R144" s="140">
        <f>Q144*H144</f>
        <v>0</v>
      </c>
      <c r="S144" s="140">
        <v>0</v>
      </c>
      <c r="T144" s="141">
        <f>S144*H144</f>
        <v>0</v>
      </c>
      <c r="AR144" s="142" t="s">
        <v>155</v>
      </c>
      <c r="AT144" s="142" t="s">
        <v>159</v>
      </c>
      <c r="AU144" s="142" t="s">
        <v>86</v>
      </c>
      <c r="AY144" s="16" t="s">
        <v>156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6" t="s">
        <v>84</v>
      </c>
      <c r="BK144" s="143">
        <f>ROUND(I144*H144,2)</f>
        <v>0</v>
      </c>
      <c r="BL144" s="16" t="s">
        <v>155</v>
      </c>
      <c r="BM144" s="142" t="s">
        <v>577</v>
      </c>
    </row>
    <row r="145" spans="2:65" s="1" customFormat="1" ht="28.8">
      <c r="B145" s="28"/>
      <c r="D145" s="144" t="s">
        <v>164</v>
      </c>
      <c r="F145" s="145" t="s">
        <v>432</v>
      </c>
      <c r="L145" s="28"/>
      <c r="M145" s="146"/>
      <c r="T145" s="51"/>
      <c r="AT145" s="16" t="s">
        <v>164</v>
      </c>
      <c r="AU145" s="16" t="s">
        <v>86</v>
      </c>
    </row>
    <row r="146" spans="2:65" s="1" customFormat="1" ht="24.15" customHeight="1">
      <c r="B146" s="131"/>
      <c r="C146" s="132" t="s">
        <v>189</v>
      </c>
      <c r="D146" s="132" t="s">
        <v>159</v>
      </c>
      <c r="E146" s="133" t="s">
        <v>352</v>
      </c>
      <c r="F146" s="134" t="s">
        <v>353</v>
      </c>
      <c r="G146" s="135" t="s">
        <v>328</v>
      </c>
      <c r="H146" s="136">
        <v>15.215</v>
      </c>
      <c r="I146" s="137"/>
      <c r="J146" s="137">
        <f>ROUND(I146*H146,2)</f>
        <v>0</v>
      </c>
      <c r="K146" s="134" t="s">
        <v>225</v>
      </c>
      <c r="L146" s="28"/>
      <c r="M146" s="138" t="s">
        <v>1</v>
      </c>
      <c r="N146" s="139" t="s">
        <v>42</v>
      </c>
      <c r="O146" s="140">
        <v>0</v>
      </c>
      <c r="P146" s="140">
        <f>O146*H146</f>
        <v>0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155</v>
      </c>
      <c r="AT146" s="142" t="s">
        <v>159</v>
      </c>
      <c r="AU146" s="142" t="s">
        <v>86</v>
      </c>
      <c r="AY146" s="16" t="s">
        <v>156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6" t="s">
        <v>84</v>
      </c>
      <c r="BK146" s="143">
        <f>ROUND(I146*H146,2)</f>
        <v>0</v>
      </c>
      <c r="BL146" s="16" t="s">
        <v>155</v>
      </c>
      <c r="BM146" s="142" t="s">
        <v>578</v>
      </c>
    </row>
    <row r="147" spans="2:65" s="1" customFormat="1" ht="28.8">
      <c r="B147" s="28"/>
      <c r="D147" s="144" t="s">
        <v>164</v>
      </c>
      <c r="F147" s="145" t="s">
        <v>355</v>
      </c>
      <c r="L147" s="28"/>
      <c r="M147" s="146"/>
      <c r="T147" s="51"/>
      <c r="AT147" s="16" t="s">
        <v>164</v>
      </c>
      <c r="AU147" s="16" t="s">
        <v>86</v>
      </c>
    </row>
    <row r="148" spans="2:65" s="13" customFormat="1">
      <c r="B148" s="155"/>
      <c r="D148" s="144" t="s">
        <v>237</v>
      </c>
      <c r="F148" s="157" t="s">
        <v>579</v>
      </c>
      <c r="H148" s="158">
        <v>15.215</v>
      </c>
      <c r="L148" s="155"/>
      <c r="M148" s="159"/>
      <c r="T148" s="160"/>
      <c r="AT148" s="156" t="s">
        <v>237</v>
      </c>
      <c r="AU148" s="156" t="s">
        <v>86</v>
      </c>
      <c r="AV148" s="13" t="s">
        <v>86</v>
      </c>
      <c r="AW148" s="13" t="s">
        <v>3</v>
      </c>
      <c r="AX148" s="13" t="s">
        <v>84</v>
      </c>
      <c r="AY148" s="156" t="s">
        <v>156</v>
      </c>
    </row>
    <row r="149" spans="2:65" s="1" customFormat="1" ht="24.15" customHeight="1">
      <c r="B149" s="131"/>
      <c r="C149" s="132" t="s">
        <v>194</v>
      </c>
      <c r="D149" s="132" t="s">
        <v>159</v>
      </c>
      <c r="E149" s="133" t="s">
        <v>436</v>
      </c>
      <c r="F149" s="134" t="s">
        <v>437</v>
      </c>
      <c r="G149" s="135" t="s">
        <v>230</v>
      </c>
      <c r="H149" s="136">
        <v>15.18</v>
      </c>
      <c r="I149" s="137"/>
      <c r="J149" s="137">
        <f>ROUND(I149*H149,2)</f>
        <v>0</v>
      </c>
      <c r="K149" s="134" t="s">
        <v>225</v>
      </c>
      <c r="L149" s="28"/>
      <c r="M149" s="138" t="s">
        <v>1</v>
      </c>
      <c r="N149" s="139" t="s">
        <v>42</v>
      </c>
      <c r="O149" s="140">
        <v>0.32800000000000001</v>
      </c>
      <c r="P149" s="140">
        <f>O149*H149</f>
        <v>4.9790400000000004</v>
      </c>
      <c r="Q149" s="140">
        <v>0</v>
      </c>
      <c r="R149" s="140">
        <f>Q149*H149</f>
        <v>0</v>
      </c>
      <c r="S149" s="140">
        <v>0</v>
      </c>
      <c r="T149" s="141">
        <f>S149*H149</f>
        <v>0</v>
      </c>
      <c r="AR149" s="142" t="s">
        <v>155</v>
      </c>
      <c r="AT149" s="142" t="s">
        <v>159</v>
      </c>
      <c r="AU149" s="142" t="s">
        <v>86</v>
      </c>
      <c r="AY149" s="16" t="s">
        <v>156</v>
      </c>
      <c r="BE149" s="143">
        <f>IF(N149="základní",J149,0)</f>
        <v>0</v>
      </c>
      <c r="BF149" s="143">
        <f>IF(N149="snížená",J149,0)</f>
        <v>0</v>
      </c>
      <c r="BG149" s="143">
        <f>IF(N149="zákl. přenesená",J149,0)</f>
        <v>0</v>
      </c>
      <c r="BH149" s="143">
        <f>IF(N149="sníž. přenesená",J149,0)</f>
        <v>0</v>
      </c>
      <c r="BI149" s="143">
        <f>IF(N149="nulová",J149,0)</f>
        <v>0</v>
      </c>
      <c r="BJ149" s="16" t="s">
        <v>84</v>
      </c>
      <c r="BK149" s="143">
        <f>ROUND(I149*H149,2)</f>
        <v>0</v>
      </c>
      <c r="BL149" s="16" t="s">
        <v>155</v>
      </c>
      <c r="BM149" s="142" t="s">
        <v>580</v>
      </c>
    </row>
    <row r="150" spans="2:65" s="1" customFormat="1" ht="28.8">
      <c r="B150" s="28"/>
      <c r="D150" s="144" t="s">
        <v>164</v>
      </c>
      <c r="F150" s="145" t="s">
        <v>439</v>
      </c>
      <c r="L150" s="28"/>
      <c r="M150" s="146"/>
      <c r="T150" s="51"/>
      <c r="AT150" s="16" t="s">
        <v>164</v>
      </c>
      <c r="AU150" s="16" t="s">
        <v>86</v>
      </c>
    </row>
    <row r="151" spans="2:65" s="13" customFormat="1">
      <c r="B151" s="155"/>
      <c r="D151" s="144" t="s">
        <v>237</v>
      </c>
      <c r="E151" s="156" t="s">
        <v>1</v>
      </c>
      <c r="F151" s="157" t="s">
        <v>581</v>
      </c>
      <c r="H151" s="158">
        <v>15.18</v>
      </c>
      <c r="L151" s="155"/>
      <c r="M151" s="159"/>
      <c r="T151" s="160"/>
      <c r="AT151" s="156" t="s">
        <v>237</v>
      </c>
      <c r="AU151" s="156" t="s">
        <v>86</v>
      </c>
      <c r="AV151" s="13" t="s">
        <v>86</v>
      </c>
      <c r="AW151" s="13" t="s">
        <v>33</v>
      </c>
      <c r="AX151" s="13" t="s">
        <v>84</v>
      </c>
      <c r="AY151" s="156" t="s">
        <v>156</v>
      </c>
    </row>
    <row r="152" spans="2:65" s="1" customFormat="1" ht="24.15" customHeight="1">
      <c r="B152" s="131"/>
      <c r="C152" s="132" t="s">
        <v>199</v>
      </c>
      <c r="D152" s="132" t="s">
        <v>159</v>
      </c>
      <c r="E152" s="133" t="s">
        <v>442</v>
      </c>
      <c r="F152" s="134" t="s">
        <v>443</v>
      </c>
      <c r="G152" s="135" t="s">
        <v>230</v>
      </c>
      <c r="H152" s="136">
        <v>4.32</v>
      </c>
      <c r="I152" s="137"/>
      <c r="J152" s="137">
        <f>ROUND(I152*H152,2)</f>
        <v>0</v>
      </c>
      <c r="K152" s="134" t="s">
        <v>225</v>
      </c>
      <c r="L152" s="28"/>
      <c r="M152" s="138" t="s">
        <v>1</v>
      </c>
      <c r="N152" s="139" t="s">
        <v>42</v>
      </c>
      <c r="O152" s="140">
        <v>0.435</v>
      </c>
      <c r="P152" s="140">
        <f>O152*H152</f>
        <v>1.8792000000000002</v>
      </c>
      <c r="Q152" s="140">
        <v>0</v>
      </c>
      <c r="R152" s="140">
        <f>Q152*H152</f>
        <v>0</v>
      </c>
      <c r="S152" s="140">
        <v>0</v>
      </c>
      <c r="T152" s="141">
        <f>S152*H152</f>
        <v>0</v>
      </c>
      <c r="AR152" s="142" t="s">
        <v>155</v>
      </c>
      <c r="AT152" s="142" t="s">
        <v>159</v>
      </c>
      <c r="AU152" s="142" t="s">
        <v>86</v>
      </c>
      <c r="AY152" s="16" t="s">
        <v>156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6" t="s">
        <v>84</v>
      </c>
      <c r="BK152" s="143">
        <f>ROUND(I152*H152,2)</f>
        <v>0</v>
      </c>
      <c r="BL152" s="16" t="s">
        <v>155</v>
      </c>
      <c r="BM152" s="142" t="s">
        <v>582</v>
      </c>
    </row>
    <row r="153" spans="2:65" s="1" customFormat="1" ht="48">
      <c r="B153" s="28"/>
      <c r="D153" s="144" t="s">
        <v>164</v>
      </c>
      <c r="F153" s="145" t="s">
        <v>445</v>
      </c>
      <c r="L153" s="28"/>
      <c r="M153" s="146"/>
      <c r="T153" s="51"/>
      <c r="AT153" s="16" t="s">
        <v>164</v>
      </c>
      <c r="AU153" s="16" t="s">
        <v>86</v>
      </c>
    </row>
    <row r="154" spans="2:65" s="13" customFormat="1">
      <c r="B154" s="155"/>
      <c r="D154" s="144" t="s">
        <v>237</v>
      </c>
      <c r="E154" s="156" t="s">
        <v>1</v>
      </c>
      <c r="F154" s="157" t="s">
        <v>583</v>
      </c>
      <c r="H154" s="158">
        <v>4.32</v>
      </c>
      <c r="L154" s="155"/>
      <c r="M154" s="159"/>
      <c r="T154" s="160"/>
      <c r="AT154" s="156" t="s">
        <v>237</v>
      </c>
      <c r="AU154" s="156" t="s">
        <v>86</v>
      </c>
      <c r="AV154" s="13" t="s">
        <v>86</v>
      </c>
      <c r="AW154" s="13" t="s">
        <v>33</v>
      </c>
      <c r="AX154" s="13" t="s">
        <v>84</v>
      </c>
      <c r="AY154" s="156" t="s">
        <v>156</v>
      </c>
    </row>
    <row r="155" spans="2:65" s="1" customFormat="1" ht="16.5" customHeight="1">
      <c r="B155" s="131"/>
      <c r="C155" s="167" t="s">
        <v>204</v>
      </c>
      <c r="D155" s="167" t="s">
        <v>274</v>
      </c>
      <c r="E155" s="168" t="s">
        <v>447</v>
      </c>
      <c r="F155" s="169" t="s">
        <v>448</v>
      </c>
      <c r="G155" s="170" t="s">
        <v>328</v>
      </c>
      <c r="H155" s="171">
        <v>8.2080000000000002</v>
      </c>
      <c r="I155" s="172"/>
      <c r="J155" s="172">
        <f>ROUND(I155*H155,2)</f>
        <v>0</v>
      </c>
      <c r="K155" s="169" t="s">
        <v>225</v>
      </c>
      <c r="L155" s="173"/>
      <c r="M155" s="174" t="s">
        <v>1</v>
      </c>
      <c r="N155" s="175" t="s">
        <v>42</v>
      </c>
      <c r="O155" s="140">
        <v>0</v>
      </c>
      <c r="P155" s="140">
        <f>O155*H155</f>
        <v>0</v>
      </c>
      <c r="Q155" s="140">
        <v>1</v>
      </c>
      <c r="R155" s="140">
        <f>Q155*H155</f>
        <v>8.2080000000000002</v>
      </c>
      <c r="S155" s="140">
        <v>0</v>
      </c>
      <c r="T155" s="141">
        <f>S155*H155</f>
        <v>0</v>
      </c>
      <c r="AR155" s="142" t="s">
        <v>194</v>
      </c>
      <c r="AT155" s="142" t="s">
        <v>274</v>
      </c>
      <c r="AU155" s="142" t="s">
        <v>86</v>
      </c>
      <c r="AY155" s="16" t="s">
        <v>156</v>
      </c>
      <c r="BE155" s="143">
        <f>IF(N155="základní",J155,0)</f>
        <v>0</v>
      </c>
      <c r="BF155" s="143">
        <f>IF(N155="snížená",J155,0)</f>
        <v>0</v>
      </c>
      <c r="BG155" s="143">
        <f>IF(N155="zákl. přenesená",J155,0)</f>
        <v>0</v>
      </c>
      <c r="BH155" s="143">
        <f>IF(N155="sníž. přenesená",J155,0)</f>
        <v>0</v>
      </c>
      <c r="BI155" s="143">
        <f>IF(N155="nulová",J155,0)</f>
        <v>0</v>
      </c>
      <c r="BJ155" s="16" t="s">
        <v>84</v>
      </c>
      <c r="BK155" s="143">
        <f>ROUND(I155*H155,2)</f>
        <v>0</v>
      </c>
      <c r="BL155" s="16" t="s">
        <v>155</v>
      </c>
      <c r="BM155" s="142" t="s">
        <v>584</v>
      </c>
    </row>
    <row r="156" spans="2:65" s="1" customFormat="1">
      <c r="B156" s="28"/>
      <c r="D156" s="144" t="s">
        <v>164</v>
      </c>
      <c r="F156" s="145" t="s">
        <v>448</v>
      </c>
      <c r="L156" s="28"/>
      <c r="M156" s="146"/>
      <c r="T156" s="51"/>
      <c r="AT156" s="16" t="s">
        <v>164</v>
      </c>
      <c r="AU156" s="16" t="s">
        <v>86</v>
      </c>
    </row>
    <row r="157" spans="2:65" s="13" customFormat="1">
      <c r="B157" s="155"/>
      <c r="D157" s="144" t="s">
        <v>237</v>
      </c>
      <c r="F157" s="157" t="s">
        <v>585</v>
      </c>
      <c r="H157" s="158">
        <v>8.2080000000000002</v>
      </c>
      <c r="L157" s="155"/>
      <c r="M157" s="159"/>
      <c r="T157" s="160"/>
      <c r="AT157" s="156" t="s">
        <v>237</v>
      </c>
      <c r="AU157" s="156" t="s">
        <v>86</v>
      </c>
      <c r="AV157" s="13" t="s">
        <v>86</v>
      </c>
      <c r="AW157" s="13" t="s">
        <v>3</v>
      </c>
      <c r="AX157" s="13" t="s">
        <v>84</v>
      </c>
      <c r="AY157" s="156" t="s">
        <v>156</v>
      </c>
    </row>
    <row r="158" spans="2:65" s="11" customFormat="1" ht="22.95" customHeight="1">
      <c r="B158" s="120"/>
      <c r="D158" s="121" t="s">
        <v>76</v>
      </c>
      <c r="E158" s="129" t="s">
        <v>170</v>
      </c>
      <c r="F158" s="129" t="s">
        <v>451</v>
      </c>
      <c r="J158" s="130">
        <f>BK158</f>
        <v>0</v>
      </c>
      <c r="L158" s="120"/>
      <c r="M158" s="124"/>
      <c r="P158" s="125">
        <f>SUM(P159:P160)</f>
        <v>1.2750000000000001</v>
      </c>
      <c r="R158" s="125">
        <f>SUM(R159:R160)</f>
        <v>0</v>
      </c>
      <c r="T158" s="126">
        <f>SUM(T159:T160)</f>
        <v>0</v>
      </c>
      <c r="AR158" s="121" t="s">
        <v>84</v>
      </c>
      <c r="AT158" s="127" t="s">
        <v>76</v>
      </c>
      <c r="AU158" s="127" t="s">
        <v>84</v>
      </c>
      <c r="AY158" s="121" t="s">
        <v>156</v>
      </c>
      <c r="BK158" s="128">
        <f>SUM(BK159:BK160)</f>
        <v>0</v>
      </c>
    </row>
    <row r="159" spans="2:65" s="1" customFormat="1" ht="21.75" customHeight="1">
      <c r="B159" s="131"/>
      <c r="C159" s="132" t="s">
        <v>205</v>
      </c>
      <c r="D159" s="132" t="s">
        <v>159</v>
      </c>
      <c r="E159" s="133" t="s">
        <v>452</v>
      </c>
      <c r="F159" s="134" t="s">
        <v>453</v>
      </c>
      <c r="G159" s="135" t="s">
        <v>281</v>
      </c>
      <c r="H159" s="136">
        <v>15</v>
      </c>
      <c r="I159" s="137"/>
      <c r="J159" s="137">
        <f>ROUND(I159*H159,2)</f>
        <v>0</v>
      </c>
      <c r="K159" s="134" t="s">
        <v>225</v>
      </c>
      <c r="L159" s="28"/>
      <c r="M159" s="138" t="s">
        <v>1</v>
      </c>
      <c r="N159" s="139" t="s">
        <v>42</v>
      </c>
      <c r="O159" s="140">
        <v>8.5000000000000006E-2</v>
      </c>
      <c r="P159" s="140">
        <f>O159*H159</f>
        <v>1.2750000000000001</v>
      </c>
      <c r="Q159" s="140">
        <v>0</v>
      </c>
      <c r="R159" s="140">
        <f>Q159*H159</f>
        <v>0</v>
      </c>
      <c r="S159" s="140">
        <v>0</v>
      </c>
      <c r="T159" s="141">
        <f>S159*H159</f>
        <v>0</v>
      </c>
      <c r="AR159" s="142" t="s">
        <v>155</v>
      </c>
      <c r="AT159" s="142" t="s">
        <v>159</v>
      </c>
      <c r="AU159" s="142" t="s">
        <v>86</v>
      </c>
      <c r="AY159" s="16" t="s">
        <v>156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6" t="s">
        <v>84</v>
      </c>
      <c r="BK159" s="143">
        <f>ROUND(I159*H159,2)</f>
        <v>0</v>
      </c>
      <c r="BL159" s="16" t="s">
        <v>155</v>
      </c>
      <c r="BM159" s="142" t="s">
        <v>586</v>
      </c>
    </row>
    <row r="160" spans="2:65" s="1" customFormat="1" ht="19.2">
      <c r="B160" s="28"/>
      <c r="D160" s="144" t="s">
        <v>164</v>
      </c>
      <c r="F160" s="145" t="s">
        <v>455</v>
      </c>
      <c r="L160" s="28"/>
      <c r="M160" s="146"/>
      <c r="T160" s="51"/>
      <c r="AT160" s="16" t="s">
        <v>164</v>
      </c>
      <c r="AU160" s="16" t="s">
        <v>86</v>
      </c>
    </row>
    <row r="161" spans="2:65" s="11" customFormat="1" ht="22.95" customHeight="1">
      <c r="B161" s="120"/>
      <c r="D161" s="121" t="s">
        <v>76</v>
      </c>
      <c r="E161" s="129" t="s">
        <v>155</v>
      </c>
      <c r="F161" s="129" t="s">
        <v>456</v>
      </c>
      <c r="J161" s="130">
        <f>BK161</f>
        <v>0</v>
      </c>
      <c r="L161" s="120"/>
      <c r="M161" s="124"/>
      <c r="P161" s="125">
        <f>SUM(P162:P164)</f>
        <v>1.5803999999999998</v>
      </c>
      <c r="R161" s="125">
        <f>SUM(R162:R164)</f>
        <v>2.2689240000000002</v>
      </c>
      <c r="T161" s="126">
        <f>SUM(T162:T164)</f>
        <v>0</v>
      </c>
      <c r="AR161" s="121" t="s">
        <v>84</v>
      </c>
      <c r="AT161" s="127" t="s">
        <v>76</v>
      </c>
      <c r="AU161" s="127" t="s">
        <v>84</v>
      </c>
      <c r="AY161" s="121" t="s">
        <v>156</v>
      </c>
      <c r="BK161" s="128">
        <f>SUM(BK162:BK164)</f>
        <v>0</v>
      </c>
    </row>
    <row r="162" spans="2:65" s="1" customFormat="1" ht="16.5" customHeight="1">
      <c r="B162" s="131"/>
      <c r="C162" s="132" t="s">
        <v>206</v>
      </c>
      <c r="D162" s="132" t="s">
        <v>159</v>
      </c>
      <c r="E162" s="133" t="s">
        <v>587</v>
      </c>
      <c r="F162" s="134" t="s">
        <v>588</v>
      </c>
      <c r="G162" s="135" t="s">
        <v>230</v>
      </c>
      <c r="H162" s="136">
        <v>1.2</v>
      </c>
      <c r="I162" s="137"/>
      <c r="J162" s="137">
        <f>ROUND(I162*H162,2)</f>
        <v>0</v>
      </c>
      <c r="K162" s="134" t="s">
        <v>225</v>
      </c>
      <c r="L162" s="28"/>
      <c r="M162" s="138" t="s">
        <v>1</v>
      </c>
      <c r="N162" s="139" t="s">
        <v>42</v>
      </c>
      <c r="O162" s="140">
        <v>1.3169999999999999</v>
      </c>
      <c r="P162" s="140">
        <f>O162*H162</f>
        <v>1.5803999999999998</v>
      </c>
      <c r="Q162" s="140">
        <v>1.8907700000000001</v>
      </c>
      <c r="R162" s="140">
        <f>Q162*H162</f>
        <v>2.2689240000000002</v>
      </c>
      <c r="S162" s="140">
        <v>0</v>
      </c>
      <c r="T162" s="141">
        <f>S162*H162</f>
        <v>0</v>
      </c>
      <c r="AR162" s="142" t="s">
        <v>155</v>
      </c>
      <c r="AT162" s="142" t="s">
        <v>159</v>
      </c>
      <c r="AU162" s="142" t="s">
        <v>86</v>
      </c>
      <c r="AY162" s="16" t="s">
        <v>156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6" t="s">
        <v>84</v>
      </c>
      <c r="BK162" s="143">
        <f>ROUND(I162*H162,2)</f>
        <v>0</v>
      </c>
      <c r="BL162" s="16" t="s">
        <v>155</v>
      </c>
      <c r="BM162" s="142" t="s">
        <v>589</v>
      </c>
    </row>
    <row r="163" spans="2:65" s="1" customFormat="1" ht="19.2">
      <c r="B163" s="28"/>
      <c r="D163" s="144" t="s">
        <v>164</v>
      </c>
      <c r="F163" s="145" t="s">
        <v>590</v>
      </c>
      <c r="L163" s="28"/>
      <c r="M163" s="146"/>
      <c r="T163" s="51"/>
      <c r="AT163" s="16" t="s">
        <v>164</v>
      </c>
      <c r="AU163" s="16" t="s">
        <v>86</v>
      </c>
    </row>
    <row r="164" spans="2:65" s="13" customFormat="1">
      <c r="B164" s="155"/>
      <c r="D164" s="144" t="s">
        <v>237</v>
      </c>
      <c r="E164" s="156" t="s">
        <v>1</v>
      </c>
      <c r="F164" s="157" t="s">
        <v>591</v>
      </c>
      <c r="H164" s="158">
        <v>1.2</v>
      </c>
      <c r="L164" s="155"/>
      <c r="M164" s="159"/>
      <c r="T164" s="160"/>
      <c r="AT164" s="156" t="s">
        <v>237</v>
      </c>
      <c r="AU164" s="156" t="s">
        <v>86</v>
      </c>
      <c r="AV164" s="13" t="s">
        <v>86</v>
      </c>
      <c r="AW164" s="13" t="s">
        <v>33</v>
      </c>
      <c r="AX164" s="13" t="s">
        <v>84</v>
      </c>
      <c r="AY164" s="156" t="s">
        <v>156</v>
      </c>
    </row>
    <row r="165" spans="2:65" s="11" customFormat="1" ht="22.95" customHeight="1">
      <c r="B165" s="120"/>
      <c r="D165" s="121" t="s">
        <v>76</v>
      </c>
      <c r="E165" s="129" t="s">
        <v>194</v>
      </c>
      <c r="F165" s="129" t="s">
        <v>299</v>
      </c>
      <c r="J165" s="130">
        <f>BK165</f>
        <v>0</v>
      </c>
      <c r="L165" s="120"/>
      <c r="M165" s="124"/>
      <c r="P165" s="125">
        <f>SUM(P166:P178)</f>
        <v>8.1100000000000012</v>
      </c>
      <c r="R165" s="125">
        <f>SUM(R166:R178)</f>
        <v>4.3570000000000005E-2</v>
      </c>
      <c r="T165" s="126">
        <f>SUM(T166:T178)</f>
        <v>0</v>
      </c>
      <c r="AR165" s="121" t="s">
        <v>84</v>
      </c>
      <c r="AT165" s="127" t="s">
        <v>76</v>
      </c>
      <c r="AU165" s="127" t="s">
        <v>84</v>
      </c>
      <c r="AY165" s="121" t="s">
        <v>156</v>
      </c>
      <c r="BK165" s="128">
        <f>SUM(BK166:BK178)</f>
        <v>0</v>
      </c>
    </row>
    <row r="166" spans="2:65" s="1" customFormat="1" ht="24.15" customHeight="1">
      <c r="B166" s="131"/>
      <c r="C166" s="132" t="s">
        <v>207</v>
      </c>
      <c r="D166" s="132" t="s">
        <v>159</v>
      </c>
      <c r="E166" s="133" t="s">
        <v>592</v>
      </c>
      <c r="F166" s="134" t="s">
        <v>593</v>
      </c>
      <c r="G166" s="135" t="s">
        <v>281</v>
      </c>
      <c r="H166" s="136">
        <v>15</v>
      </c>
      <c r="I166" s="137"/>
      <c r="J166" s="137">
        <f>ROUND(I166*H166,2)</f>
        <v>0</v>
      </c>
      <c r="K166" s="134" t="s">
        <v>225</v>
      </c>
      <c r="L166" s="28"/>
      <c r="M166" s="138" t="s">
        <v>1</v>
      </c>
      <c r="N166" s="139" t="s">
        <v>42</v>
      </c>
      <c r="O166" s="140">
        <v>0.25800000000000001</v>
      </c>
      <c r="P166" s="140">
        <f>O166*H166</f>
        <v>3.87</v>
      </c>
      <c r="Q166" s="140">
        <v>2.7599999999999999E-3</v>
      </c>
      <c r="R166" s="140">
        <f>Q166*H166</f>
        <v>4.1399999999999999E-2</v>
      </c>
      <c r="S166" s="140">
        <v>0</v>
      </c>
      <c r="T166" s="141">
        <f>S166*H166</f>
        <v>0</v>
      </c>
      <c r="AR166" s="142" t="s">
        <v>155</v>
      </c>
      <c r="AT166" s="142" t="s">
        <v>159</v>
      </c>
      <c r="AU166" s="142" t="s">
        <v>86</v>
      </c>
      <c r="AY166" s="16" t="s">
        <v>156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16" t="s">
        <v>84</v>
      </c>
      <c r="BK166" s="143">
        <f>ROUND(I166*H166,2)</f>
        <v>0</v>
      </c>
      <c r="BL166" s="16" t="s">
        <v>155</v>
      </c>
      <c r="BM166" s="142" t="s">
        <v>594</v>
      </c>
    </row>
    <row r="167" spans="2:65" s="1" customFormat="1" ht="28.8">
      <c r="B167" s="28"/>
      <c r="D167" s="144" t="s">
        <v>164</v>
      </c>
      <c r="F167" s="145" t="s">
        <v>595</v>
      </c>
      <c r="L167" s="28"/>
      <c r="M167" s="146"/>
      <c r="T167" s="51"/>
      <c r="AT167" s="16" t="s">
        <v>164</v>
      </c>
      <c r="AU167" s="16" t="s">
        <v>86</v>
      </c>
    </row>
    <row r="168" spans="2:65" s="13" customFormat="1">
      <c r="B168" s="155"/>
      <c r="D168" s="144" t="s">
        <v>237</v>
      </c>
      <c r="E168" s="156" t="s">
        <v>1</v>
      </c>
      <c r="F168" s="157" t="s">
        <v>596</v>
      </c>
      <c r="H168" s="158">
        <v>15</v>
      </c>
      <c r="L168" s="155"/>
      <c r="M168" s="159"/>
      <c r="T168" s="160"/>
      <c r="AT168" s="156" t="s">
        <v>237</v>
      </c>
      <c r="AU168" s="156" t="s">
        <v>86</v>
      </c>
      <c r="AV168" s="13" t="s">
        <v>86</v>
      </c>
      <c r="AW168" s="13" t="s">
        <v>33</v>
      </c>
      <c r="AX168" s="13" t="s">
        <v>84</v>
      </c>
      <c r="AY168" s="156" t="s">
        <v>156</v>
      </c>
    </row>
    <row r="169" spans="2:65" s="1" customFormat="1" ht="33" customHeight="1">
      <c r="B169" s="131"/>
      <c r="C169" s="132" t="s">
        <v>289</v>
      </c>
      <c r="D169" s="132" t="s">
        <v>159</v>
      </c>
      <c r="E169" s="133" t="s">
        <v>597</v>
      </c>
      <c r="F169" s="134" t="s">
        <v>598</v>
      </c>
      <c r="G169" s="135" t="s">
        <v>301</v>
      </c>
      <c r="H169" s="136">
        <v>2</v>
      </c>
      <c r="I169" s="137"/>
      <c r="J169" s="137">
        <f>ROUND(I169*H169,2)</f>
        <v>0</v>
      </c>
      <c r="K169" s="134" t="s">
        <v>225</v>
      </c>
      <c r="L169" s="28"/>
      <c r="M169" s="138" t="s">
        <v>1</v>
      </c>
      <c r="N169" s="139" t="s">
        <v>42</v>
      </c>
      <c r="O169" s="140">
        <v>0.68300000000000005</v>
      </c>
      <c r="P169" s="140">
        <f>O169*H169</f>
        <v>1.3660000000000001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155</v>
      </c>
      <c r="AT169" s="142" t="s">
        <v>159</v>
      </c>
      <c r="AU169" s="142" t="s">
        <v>86</v>
      </c>
      <c r="AY169" s="16" t="s">
        <v>156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6" t="s">
        <v>84</v>
      </c>
      <c r="BK169" s="143">
        <f>ROUND(I169*H169,2)</f>
        <v>0</v>
      </c>
      <c r="BL169" s="16" t="s">
        <v>155</v>
      </c>
      <c r="BM169" s="142" t="s">
        <v>599</v>
      </c>
    </row>
    <row r="170" spans="2:65" s="1" customFormat="1" ht="28.8">
      <c r="B170" s="28"/>
      <c r="D170" s="144" t="s">
        <v>164</v>
      </c>
      <c r="F170" s="145" t="s">
        <v>600</v>
      </c>
      <c r="L170" s="28"/>
      <c r="M170" s="146"/>
      <c r="T170" s="51"/>
      <c r="AT170" s="16" t="s">
        <v>164</v>
      </c>
      <c r="AU170" s="16" t="s">
        <v>86</v>
      </c>
    </row>
    <row r="171" spans="2:65" s="1" customFormat="1" ht="16.5" customHeight="1">
      <c r="B171" s="131"/>
      <c r="C171" s="167" t="s">
        <v>8</v>
      </c>
      <c r="D171" s="167" t="s">
        <v>274</v>
      </c>
      <c r="E171" s="168" t="s">
        <v>601</v>
      </c>
      <c r="F171" s="169" t="s">
        <v>602</v>
      </c>
      <c r="G171" s="170" t="s">
        <v>301</v>
      </c>
      <c r="H171" s="171">
        <v>2</v>
      </c>
      <c r="I171" s="172"/>
      <c r="J171" s="172">
        <f>ROUND(I171*H171,2)</f>
        <v>0</v>
      </c>
      <c r="K171" s="169" t="s">
        <v>225</v>
      </c>
      <c r="L171" s="173"/>
      <c r="M171" s="174" t="s">
        <v>1</v>
      </c>
      <c r="N171" s="175" t="s">
        <v>42</v>
      </c>
      <c r="O171" s="140">
        <v>0</v>
      </c>
      <c r="P171" s="140">
        <f>O171*H171</f>
        <v>0</v>
      </c>
      <c r="Q171" s="140">
        <v>6.4999999999999997E-4</v>
      </c>
      <c r="R171" s="140">
        <f>Q171*H171</f>
        <v>1.2999999999999999E-3</v>
      </c>
      <c r="S171" s="140">
        <v>0</v>
      </c>
      <c r="T171" s="141">
        <f>S171*H171</f>
        <v>0</v>
      </c>
      <c r="AR171" s="142" t="s">
        <v>194</v>
      </c>
      <c r="AT171" s="142" t="s">
        <v>274</v>
      </c>
      <c r="AU171" s="142" t="s">
        <v>86</v>
      </c>
      <c r="AY171" s="16" t="s">
        <v>156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16" t="s">
        <v>84</v>
      </c>
      <c r="BK171" s="143">
        <f>ROUND(I171*H171,2)</f>
        <v>0</v>
      </c>
      <c r="BL171" s="16" t="s">
        <v>155</v>
      </c>
      <c r="BM171" s="142" t="s">
        <v>603</v>
      </c>
    </row>
    <row r="172" spans="2:65" s="1" customFormat="1">
      <c r="B172" s="28"/>
      <c r="D172" s="144" t="s">
        <v>164</v>
      </c>
      <c r="F172" s="145" t="s">
        <v>602</v>
      </c>
      <c r="L172" s="28"/>
      <c r="M172" s="146"/>
      <c r="T172" s="51"/>
      <c r="AT172" s="16" t="s">
        <v>164</v>
      </c>
      <c r="AU172" s="16" t="s">
        <v>86</v>
      </c>
    </row>
    <row r="173" spans="2:65" s="1" customFormat="1" ht="33" customHeight="1">
      <c r="B173" s="131"/>
      <c r="C173" s="132" t="s">
        <v>292</v>
      </c>
      <c r="D173" s="132" t="s">
        <v>159</v>
      </c>
      <c r="E173" s="133" t="s">
        <v>604</v>
      </c>
      <c r="F173" s="134" t="s">
        <v>605</v>
      </c>
      <c r="G173" s="135" t="s">
        <v>301</v>
      </c>
      <c r="H173" s="136">
        <v>3</v>
      </c>
      <c r="I173" s="137"/>
      <c r="J173" s="137">
        <f>ROUND(I173*H173,2)</f>
        <v>0</v>
      </c>
      <c r="K173" s="134" t="s">
        <v>225</v>
      </c>
      <c r="L173" s="28"/>
      <c r="M173" s="138" t="s">
        <v>1</v>
      </c>
      <c r="N173" s="139" t="s">
        <v>42</v>
      </c>
      <c r="O173" s="140">
        <v>0.68300000000000005</v>
      </c>
      <c r="P173" s="140">
        <f>O173*H173</f>
        <v>2.0490000000000004</v>
      </c>
      <c r="Q173" s="140">
        <v>0</v>
      </c>
      <c r="R173" s="140">
        <f>Q173*H173</f>
        <v>0</v>
      </c>
      <c r="S173" s="140">
        <v>0</v>
      </c>
      <c r="T173" s="141">
        <f>S173*H173</f>
        <v>0</v>
      </c>
      <c r="AR173" s="142" t="s">
        <v>155</v>
      </c>
      <c r="AT173" s="142" t="s">
        <v>159</v>
      </c>
      <c r="AU173" s="142" t="s">
        <v>86</v>
      </c>
      <c r="AY173" s="16" t="s">
        <v>156</v>
      </c>
      <c r="BE173" s="143">
        <f>IF(N173="základní",J173,0)</f>
        <v>0</v>
      </c>
      <c r="BF173" s="143">
        <f>IF(N173="snížená",J173,0)</f>
        <v>0</v>
      </c>
      <c r="BG173" s="143">
        <f>IF(N173="zákl. přenesená",J173,0)</f>
        <v>0</v>
      </c>
      <c r="BH173" s="143">
        <f>IF(N173="sníž. přenesená",J173,0)</f>
        <v>0</v>
      </c>
      <c r="BI173" s="143">
        <f>IF(N173="nulová",J173,0)</f>
        <v>0</v>
      </c>
      <c r="BJ173" s="16" t="s">
        <v>84</v>
      </c>
      <c r="BK173" s="143">
        <f>ROUND(I173*H173,2)</f>
        <v>0</v>
      </c>
      <c r="BL173" s="16" t="s">
        <v>155</v>
      </c>
      <c r="BM173" s="142" t="s">
        <v>606</v>
      </c>
    </row>
    <row r="174" spans="2:65" s="1" customFormat="1" ht="28.8">
      <c r="B174" s="28"/>
      <c r="D174" s="144" t="s">
        <v>164</v>
      </c>
      <c r="F174" s="145" t="s">
        <v>607</v>
      </c>
      <c r="L174" s="28"/>
      <c r="M174" s="146"/>
      <c r="T174" s="51"/>
      <c r="AT174" s="16" t="s">
        <v>164</v>
      </c>
      <c r="AU174" s="16" t="s">
        <v>86</v>
      </c>
    </row>
    <row r="175" spans="2:65" s="1" customFormat="1" ht="16.5" customHeight="1">
      <c r="B175" s="131"/>
      <c r="C175" s="167" t="s">
        <v>293</v>
      </c>
      <c r="D175" s="167" t="s">
        <v>274</v>
      </c>
      <c r="E175" s="168" t="s">
        <v>608</v>
      </c>
      <c r="F175" s="169" t="s">
        <v>609</v>
      </c>
      <c r="G175" s="170" t="s">
        <v>301</v>
      </c>
      <c r="H175" s="171">
        <v>3</v>
      </c>
      <c r="I175" s="172"/>
      <c r="J175" s="172">
        <f>ROUND(I175*H175,2)</f>
        <v>0</v>
      </c>
      <c r="K175" s="169" t="s">
        <v>225</v>
      </c>
      <c r="L175" s="173"/>
      <c r="M175" s="174" t="s">
        <v>1</v>
      </c>
      <c r="N175" s="175" t="s">
        <v>42</v>
      </c>
      <c r="O175" s="140">
        <v>0</v>
      </c>
      <c r="P175" s="140">
        <f>O175*H175</f>
        <v>0</v>
      </c>
      <c r="Q175" s="140">
        <v>2.9E-4</v>
      </c>
      <c r="R175" s="140">
        <f>Q175*H175</f>
        <v>8.7000000000000001E-4</v>
      </c>
      <c r="S175" s="140">
        <v>0</v>
      </c>
      <c r="T175" s="141">
        <f>S175*H175</f>
        <v>0</v>
      </c>
      <c r="AR175" s="142" t="s">
        <v>194</v>
      </c>
      <c r="AT175" s="142" t="s">
        <v>274</v>
      </c>
      <c r="AU175" s="142" t="s">
        <v>86</v>
      </c>
      <c r="AY175" s="16" t="s">
        <v>156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6" t="s">
        <v>84</v>
      </c>
      <c r="BK175" s="143">
        <f>ROUND(I175*H175,2)</f>
        <v>0</v>
      </c>
      <c r="BL175" s="16" t="s">
        <v>155</v>
      </c>
      <c r="BM175" s="142" t="s">
        <v>610</v>
      </c>
    </row>
    <row r="176" spans="2:65" s="1" customFormat="1">
      <c r="B176" s="28"/>
      <c r="D176" s="144" t="s">
        <v>164</v>
      </c>
      <c r="F176" s="145" t="s">
        <v>609</v>
      </c>
      <c r="L176" s="28"/>
      <c r="M176" s="146"/>
      <c r="T176" s="51"/>
      <c r="AT176" s="16" t="s">
        <v>164</v>
      </c>
      <c r="AU176" s="16" t="s">
        <v>86</v>
      </c>
    </row>
    <row r="177" spans="2:65" s="1" customFormat="1" ht="21.75" customHeight="1">
      <c r="B177" s="131"/>
      <c r="C177" s="132" t="s">
        <v>296</v>
      </c>
      <c r="D177" s="132" t="s">
        <v>159</v>
      </c>
      <c r="E177" s="133" t="s">
        <v>611</v>
      </c>
      <c r="F177" s="134" t="s">
        <v>612</v>
      </c>
      <c r="G177" s="135" t="s">
        <v>281</v>
      </c>
      <c r="H177" s="136">
        <v>15</v>
      </c>
      <c r="I177" s="137"/>
      <c r="J177" s="137">
        <f>ROUND(I177*H177,2)</f>
        <v>0</v>
      </c>
      <c r="K177" s="134" t="s">
        <v>225</v>
      </c>
      <c r="L177" s="28"/>
      <c r="M177" s="138" t="s">
        <v>1</v>
      </c>
      <c r="N177" s="139" t="s">
        <v>42</v>
      </c>
      <c r="O177" s="140">
        <v>5.5E-2</v>
      </c>
      <c r="P177" s="140">
        <f>O177*H177</f>
        <v>0.82499999999999996</v>
      </c>
      <c r="Q177" s="140">
        <v>0</v>
      </c>
      <c r="R177" s="140">
        <f>Q177*H177</f>
        <v>0</v>
      </c>
      <c r="S177" s="140">
        <v>0</v>
      </c>
      <c r="T177" s="141">
        <f>S177*H177</f>
        <v>0</v>
      </c>
      <c r="AR177" s="142" t="s">
        <v>155</v>
      </c>
      <c r="AT177" s="142" t="s">
        <v>159</v>
      </c>
      <c r="AU177" s="142" t="s">
        <v>86</v>
      </c>
      <c r="AY177" s="16" t="s">
        <v>156</v>
      </c>
      <c r="BE177" s="143">
        <f>IF(N177="základní",J177,0)</f>
        <v>0</v>
      </c>
      <c r="BF177" s="143">
        <f>IF(N177="snížená",J177,0)</f>
        <v>0</v>
      </c>
      <c r="BG177" s="143">
        <f>IF(N177="zákl. přenesená",J177,0)</f>
        <v>0</v>
      </c>
      <c r="BH177" s="143">
        <f>IF(N177="sníž. přenesená",J177,0)</f>
        <v>0</v>
      </c>
      <c r="BI177" s="143">
        <f>IF(N177="nulová",J177,0)</f>
        <v>0</v>
      </c>
      <c r="BJ177" s="16" t="s">
        <v>84</v>
      </c>
      <c r="BK177" s="143">
        <f>ROUND(I177*H177,2)</f>
        <v>0</v>
      </c>
      <c r="BL177" s="16" t="s">
        <v>155</v>
      </c>
      <c r="BM177" s="142" t="s">
        <v>613</v>
      </c>
    </row>
    <row r="178" spans="2:65" s="1" customFormat="1">
      <c r="B178" s="28"/>
      <c r="D178" s="144" t="s">
        <v>164</v>
      </c>
      <c r="F178" s="145" t="s">
        <v>614</v>
      </c>
      <c r="L178" s="28"/>
      <c r="M178" s="146"/>
      <c r="T178" s="51"/>
      <c r="AT178" s="16" t="s">
        <v>164</v>
      </c>
      <c r="AU178" s="16" t="s">
        <v>86</v>
      </c>
    </row>
    <row r="179" spans="2:65" s="11" customFormat="1" ht="22.95" customHeight="1">
      <c r="B179" s="120"/>
      <c r="D179" s="121" t="s">
        <v>76</v>
      </c>
      <c r="E179" s="129" t="s">
        <v>334</v>
      </c>
      <c r="F179" s="129" t="s">
        <v>335</v>
      </c>
      <c r="J179" s="130">
        <f>BK179</f>
        <v>0</v>
      </c>
      <c r="L179" s="120"/>
      <c r="M179" s="124"/>
      <c r="P179" s="125">
        <f>SUM(P180:P181)</f>
        <v>15.569599999999999</v>
      </c>
      <c r="R179" s="125">
        <f>SUM(R180:R181)</f>
        <v>0</v>
      </c>
      <c r="T179" s="126">
        <f>SUM(T180:T181)</f>
        <v>0</v>
      </c>
      <c r="AR179" s="121" t="s">
        <v>84</v>
      </c>
      <c r="AT179" s="127" t="s">
        <v>76</v>
      </c>
      <c r="AU179" s="127" t="s">
        <v>84</v>
      </c>
      <c r="AY179" s="121" t="s">
        <v>156</v>
      </c>
      <c r="BK179" s="128">
        <f>SUM(BK180:BK181)</f>
        <v>0</v>
      </c>
    </row>
    <row r="180" spans="2:65" s="1" customFormat="1" ht="24.15" customHeight="1">
      <c r="B180" s="131"/>
      <c r="C180" s="132" t="s">
        <v>297</v>
      </c>
      <c r="D180" s="132" t="s">
        <v>159</v>
      </c>
      <c r="E180" s="133" t="s">
        <v>556</v>
      </c>
      <c r="F180" s="134" t="s">
        <v>557</v>
      </c>
      <c r="G180" s="135" t="s">
        <v>328</v>
      </c>
      <c r="H180" s="136">
        <v>10.52</v>
      </c>
      <c r="I180" s="137"/>
      <c r="J180" s="137">
        <f>ROUND(I180*H180,2)</f>
        <v>0</v>
      </c>
      <c r="K180" s="134" t="s">
        <v>225</v>
      </c>
      <c r="L180" s="28"/>
      <c r="M180" s="138" t="s">
        <v>1</v>
      </c>
      <c r="N180" s="139" t="s">
        <v>42</v>
      </c>
      <c r="O180" s="140">
        <v>1.48</v>
      </c>
      <c r="P180" s="140">
        <f>O180*H180</f>
        <v>15.569599999999999</v>
      </c>
      <c r="Q180" s="140">
        <v>0</v>
      </c>
      <c r="R180" s="140">
        <f>Q180*H180</f>
        <v>0</v>
      </c>
      <c r="S180" s="140">
        <v>0</v>
      </c>
      <c r="T180" s="141">
        <f>S180*H180</f>
        <v>0</v>
      </c>
      <c r="AR180" s="142" t="s">
        <v>155</v>
      </c>
      <c r="AT180" s="142" t="s">
        <v>159</v>
      </c>
      <c r="AU180" s="142" t="s">
        <v>86</v>
      </c>
      <c r="AY180" s="16" t="s">
        <v>156</v>
      </c>
      <c r="BE180" s="143">
        <f>IF(N180="základní",J180,0)</f>
        <v>0</v>
      </c>
      <c r="BF180" s="143">
        <f>IF(N180="snížená",J180,0)</f>
        <v>0</v>
      </c>
      <c r="BG180" s="143">
        <f>IF(N180="zákl. přenesená",J180,0)</f>
        <v>0</v>
      </c>
      <c r="BH180" s="143">
        <f>IF(N180="sníž. přenesená",J180,0)</f>
        <v>0</v>
      </c>
      <c r="BI180" s="143">
        <f>IF(N180="nulová",J180,0)</f>
        <v>0</v>
      </c>
      <c r="BJ180" s="16" t="s">
        <v>84</v>
      </c>
      <c r="BK180" s="143">
        <f>ROUND(I180*H180,2)</f>
        <v>0</v>
      </c>
      <c r="BL180" s="16" t="s">
        <v>155</v>
      </c>
      <c r="BM180" s="142" t="s">
        <v>615</v>
      </c>
    </row>
    <row r="181" spans="2:65" s="1" customFormat="1" ht="28.8">
      <c r="B181" s="28"/>
      <c r="D181" s="144" t="s">
        <v>164</v>
      </c>
      <c r="F181" s="145" t="s">
        <v>559</v>
      </c>
      <c r="L181" s="28"/>
      <c r="M181" s="147"/>
      <c r="N181" s="148"/>
      <c r="O181" s="148"/>
      <c r="P181" s="148"/>
      <c r="Q181" s="148"/>
      <c r="R181" s="148"/>
      <c r="S181" s="148"/>
      <c r="T181" s="149"/>
      <c r="AT181" s="16" t="s">
        <v>164</v>
      </c>
      <c r="AU181" s="16" t="s">
        <v>86</v>
      </c>
    </row>
    <row r="182" spans="2:65" s="1" customFormat="1" ht="6.9" customHeight="1">
      <c r="B182" s="40"/>
      <c r="C182" s="41"/>
      <c r="D182" s="41"/>
      <c r="E182" s="41"/>
      <c r="F182" s="41"/>
      <c r="G182" s="41"/>
      <c r="H182" s="41"/>
      <c r="I182" s="41"/>
      <c r="J182" s="41"/>
      <c r="K182" s="41"/>
      <c r="L182" s="28"/>
    </row>
  </sheetData>
  <autoFilter ref="C125:K181" xr:uid="{00000000-0009-0000-0000-000005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255"/>
  <sheetViews>
    <sheetView showGridLines="0" topLeftCell="A119" workbookViewId="0">
      <selection activeCell="I131" sqref="I131:I254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1" width="22.28515625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0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6" t="s">
        <v>115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</row>
    <row r="4" spans="2:46" ht="24.9" customHeight="1">
      <c r="B4" s="19"/>
      <c r="D4" s="20" t="s">
        <v>128</v>
      </c>
      <c r="L4" s="19"/>
      <c r="M4" s="88" t="s">
        <v>10</v>
      </c>
      <c r="AT4" s="16" t="s">
        <v>3</v>
      </c>
    </row>
    <row r="5" spans="2:46" ht="6.9" customHeight="1">
      <c r="B5" s="19"/>
      <c r="L5" s="19"/>
    </row>
    <row r="6" spans="2:46" ht="12" customHeight="1">
      <c r="B6" s="19"/>
      <c r="D6" s="25" t="s">
        <v>14</v>
      </c>
      <c r="L6" s="19"/>
    </row>
    <row r="7" spans="2:46" ht="16.5" customHeight="1">
      <c r="B7" s="19"/>
      <c r="E7" s="218" t="str">
        <f>'Rekapitulace stavby'!K6</f>
        <v>ZTV pro výstavbu RD v obci Ústí (lokalita č.6 dle ÚPD)</v>
      </c>
      <c r="F7" s="219"/>
      <c r="G7" s="219"/>
      <c r="H7" s="219"/>
      <c r="L7" s="19"/>
    </row>
    <row r="8" spans="2:46" ht="12" customHeight="1">
      <c r="B8" s="19"/>
      <c r="D8" s="25" t="s">
        <v>129</v>
      </c>
      <c r="L8" s="19"/>
    </row>
    <row r="9" spans="2:46" s="1" customFormat="1" ht="16.5" customHeight="1">
      <c r="B9" s="28"/>
      <c r="E9" s="218" t="s">
        <v>363</v>
      </c>
      <c r="F9" s="217"/>
      <c r="G9" s="217"/>
      <c r="H9" s="217"/>
      <c r="L9" s="28"/>
    </row>
    <row r="10" spans="2:46" s="1" customFormat="1" ht="12" customHeight="1">
      <c r="B10" s="28"/>
      <c r="D10" s="25" t="s">
        <v>131</v>
      </c>
      <c r="L10" s="28"/>
    </row>
    <row r="11" spans="2:46" s="1" customFormat="1" ht="16.5" customHeight="1">
      <c r="B11" s="28"/>
      <c r="E11" s="184" t="s">
        <v>616</v>
      </c>
      <c r="F11" s="217"/>
      <c r="G11" s="217"/>
      <c r="H11" s="217"/>
      <c r="L11" s="28"/>
    </row>
    <row r="12" spans="2:46" s="1" customFormat="1">
      <c r="B12" s="28"/>
      <c r="L12" s="28"/>
    </row>
    <row r="13" spans="2:46" s="1" customFormat="1" ht="12" customHeight="1">
      <c r="B13" s="28"/>
      <c r="D13" s="25" t="s">
        <v>16</v>
      </c>
      <c r="F13" s="23" t="s">
        <v>116</v>
      </c>
      <c r="I13" s="25" t="s">
        <v>17</v>
      </c>
      <c r="J13" s="23" t="s">
        <v>1</v>
      </c>
      <c r="L13" s="28"/>
    </row>
    <row r="14" spans="2:46" s="1" customFormat="1" ht="12" customHeight="1">
      <c r="B14" s="28"/>
      <c r="D14" s="25" t="s">
        <v>18</v>
      </c>
      <c r="F14" s="23" t="s">
        <v>19</v>
      </c>
      <c r="I14" s="25" t="s">
        <v>20</v>
      </c>
      <c r="J14" s="48" t="str">
        <f>'Rekapitulace stavby'!AN8</f>
        <v>29. 8. 2022</v>
      </c>
      <c r="L14" s="28"/>
    </row>
    <row r="15" spans="2:46" s="1" customFormat="1" ht="10.95" customHeight="1">
      <c r="B15" s="28"/>
      <c r="L15" s="28"/>
    </row>
    <row r="16" spans="2:46" s="1" customFormat="1" ht="12" customHeight="1">
      <c r="B16" s="28"/>
      <c r="D16" s="25" t="s">
        <v>22</v>
      </c>
      <c r="I16" s="25" t="s">
        <v>23</v>
      </c>
      <c r="J16" s="23" t="s">
        <v>24</v>
      </c>
      <c r="L16" s="28"/>
    </row>
    <row r="17" spans="2:12" s="1" customFormat="1" ht="18" customHeight="1">
      <c r="B17" s="28"/>
      <c r="E17" s="23" t="s">
        <v>25</v>
      </c>
      <c r="I17" s="25" t="s">
        <v>26</v>
      </c>
      <c r="J17" s="23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5" t="s">
        <v>27</v>
      </c>
      <c r="I19" s="25" t="s">
        <v>23</v>
      </c>
      <c r="J19" s="23" t="str">
        <f>'Rekapitulace stavby'!AN13</f>
        <v/>
      </c>
      <c r="L19" s="28"/>
    </row>
    <row r="20" spans="2:12" s="1" customFormat="1" ht="18" customHeight="1">
      <c r="B20" s="28"/>
      <c r="E20" s="192" t="str">
        <f>'Rekapitulace stavby'!E14</f>
        <v xml:space="preserve"> </v>
      </c>
      <c r="F20" s="192"/>
      <c r="G20" s="192"/>
      <c r="H20" s="192"/>
      <c r="I20" s="25" t="s">
        <v>26</v>
      </c>
      <c r="J20" s="23" t="str">
        <f>'Rekapitulace stavby'!AN14</f>
        <v/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5" t="s">
        <v>29</v>
      </c>
      <c r="I22" s="25" t="s">
        <v>23</v>
      </c>
      <c r="J22" s="23" t="s">
        <v>30</v>
      </c>
      <c r="L22" s="28"/>
    </row>
    <row r="23" spans="2:12" s="1" customFormat="1" ht="18" customHeight="1">
      <c r="B23" s="28"/>
      <c r="E23" s="23" t="s">
        <v>31</v>
      </c>
      <c r="I23" s="25" t="s">
        <v>26</v>
      </c>
      <c r="J23" s="23" t="s">
        <v>32</v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5" t="s">
        <v>34</v>
      </c>
      <c r="I25" s="25" t="s">
        <v>23</v>
      </c>
      <c r="J25" s="23" t="str">
        <f>IF('Rekapitulace stavby'!AN19="","",'Rekapitulace stavby'!AN19)</f>
        <v/>
      </c>
      <c r="L25" s="28"/>
    </row>
    <row r="26" spans="2:12" s="1" customFormat="1" ht="18" customHeight="1">
      <c r="B26" s="28"/>
      <c r="E26" s="23" t="str">
        <f>IF('Rekapitulace stavby'!E20="","",'Rekapitulace stavby'!E20)</f>
        <v xml:space="preserve"> </v>
      </c>
      <c r="I26" s="25" t="s">
        <v>26</v>
      </c>
      <c r="J26" s="23" t="str">
        <f>IF('Rekapitulace stavby'!AN20="","",'Rekapitulace stavby'!AN20)</f>
        <v/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5" t="s">
        <v>35</v>
      </c>
      <c r="L28" s="28"/>
    </row>
    <row r="29" spans="2:12" s="7" customFormat="1" ht="274.5" customHeight="1">
      <c r="B29" s="89"/>
      <c r="E29" s="195" t="s">
        <v>617</v>
      </c>
      <c r="F29" s="195"/>
      <c r="G29" s="195"/>
      <c r="H29" s="195"/>
      <c r="L29" s="89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0" t="s">
        <v>37</v>
      </c>
      <c r="J32" s="61">
        <f>ROUND(J128, 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39</v>
      </c>
      <c r="I34" s="31" t="s">
        <v>38</v>
      </c>
      <c r="J34" s="31" t="s">
        <v>40</v>
      </c>
      <c r="L34" s="28"/>
    </row>
    <row r="35" spans="2:12" s="1" customFormat="1" ht="14.4" customHeight="1">
      <c r="B35" s="28"/>
      <c r="D35" s="91" t="s">
        <v>41</v>
      </c>
      <c r="E35" s="25" t="s">
        <v>42</v>
      </c>
      <c r="F35" s="81">
        <f>ROUND((SUM(BE128:BE254)),  2)</f>
        <v>0</v>
      </c>
      <c r="I35" s="92">
        <v>0.21</v>
      </c>
      <c r="J35" s="81">
        <f>ROUND(((SUM(BE128:BE254))*I35),  2)</f>
        <v>0</v>
      </c>
      <c r="L35" s="28"/>
    </row>
    <row r="36" spans="2:12" s="1" customFormat="1" ht="14.4" customHeight="1">
      <c r="B36" s="28"/>
      <c r="E36" s="25" t="s">
        <v>43</v>
      </c>
      <c r="F36" s="81">
        <f>ROUND((SUM(BF128:BF254)),  2)</f>
        <v>0</v>
      </c>
      <c r="I36" s="92">
        <v>0.15</v>
      </c>
      <c r="J36" s="81">
        <f>ROUND(((SUM(BF128:BF254))*I36),  2)</f>
        <v>0</v>
      </c>
      <c r="L36" s="28"/>
    </row>
    <row r="37" spans="2:12" s="1" customFormat="1" ht="14.4" hidden="1" customHeight="1">
      <c r="B37" s="28"/>
      <c r="E37" s="25" t="s">
        <v>44</v>
      </c>
      <c r="F37" s="81">
        <f>ROUND((SUM(BG128:BG254)),  2)</f>
        <v>0</v>
      </c>
      <c r="I37" s="92">
        <v>0.21</v>
      </c>
      <c r="J37" s="81">
        <f>0</f>
        <v>0</v>
      </c>
      <c r="L37" s="28"/>
    </row>
    <row r="38" spans="2:12" s="1" customFormat="1" ht="14.4" hidden="1" customHeight="1">
      <c r="B38" s="28"/>
      <c r="E38" s="25" t="s">
        <v>45</v>
      </c>
      <c r="F38" s="81">
        <f>ROUND((SUM(BH128:BH254)),  2)</f>
        <v>0</v>
      </c>
      <c r="I38" s="92">
        <v>0.15</v>
      </c>
      <c r="J38" s="81">
        <f>0</f>
        <v>0</v>
      </c>
      <c r="L38" s="28"/>
    </row>
    <row r="39" spans="2:12" s="1" customFormat="1" ht="14.4" hidden="1" customHeight="1">
      <c r="B39" s="28"/>
      <c r="E39" s="25" t="s">
        <v>46</v>
      </c>
      <c r="F39" s="81">
        <f>ROUND((SUM(BI128:BI254)),  2)</f>
        <v>0</v>
      </c>
      <c r="I39" s="92">
        <v>0</v>
      </c>
      <c r="J39" s="81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47</v>
      </c>
      <c r="E41" s="52"/>
      <c r="F41" s="52"/>
      <c r="G41" s="95" t="s">
        <v>48</v>
      </c>
      <c r="H41" s="96" t="s">
        <v>49</v>
      </c>
      <c r="I41" s="52"/>
      <c r="J41" s="97">
        <f>SUM(J32:J39)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50</v>
      </c>
      <c r="E50" s="38"/>
      <c r="F50" s="38"/>
      <c r="G50" s="37" t="s">
        <v>51</v>
      </c>
      <c r="H50" s="38"/>
      <c r="I50" s="38"/>
      <c r="J50" s="38"/>
      <c r="K50" s="38"/>
      <c r="L50" s="28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.2">
      <c r="B61" s="28"/>
      <c r="D61" s="39" t="s">
        <v>52</v>
      </c>
      <c r="E61" s="30"/>
      <c r="F61" s="99" t="s">
        <v>53</v>
      </c>
      <c r="G61" s="39" t="s">
        <v>52</v>
      </c>
      <c r="H61" s="30"/>
      <c r="I61" s="30"/>
      <c r="J61" s="100" t="s">
        <v>53</v>
      </c>
      <c r="K61" s="30"/>
      <c r="L61" s="28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.2">
      <c r="B65" s="28"/>
      <c r="D65" s="37" t="s">
        <v>54</v>
      </c>
      <c r="E65" s="38"/>
      <c r="F65" s="38"/>
      <c r="G65" s="37" t="s">
        <v>55</v>
      </c>
      <c r="H65" s="38"/>
      <c r="I65" s="38"/>
      <c r="J65" s="38"/>
      <c r="K65" s="38"/>
      <c r="L65" s="28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.2">
      <c r="B76" s="28"/>
      <c r="D76" s="39" t="s">
        <v>52</v>
      </c>
      <c r="E76" s="30"/>
      <c r="F76" s="99" t="s">
        <v>53</v>
      </c>
      <c r="G76" s="39" t="s">
        <v>52</v>
      </c>
      <c r="H76" s="30"/>
      <c r="I76" s="30"/>
      <c r="J76" s="100" t="s">
        <v>53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133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18" t="str">
        <f>E7</f>
        <v>ZTV pro výstavbu RD v obci Ústí (lokalita č.6 dle ÚPD)</v>
      </c>
      <c r="F85" s="219"/>
      <c r="G85" s="219"/>
      <c r="H85" s="219"/>
      <c r="L85" s="28"/>
    </row>
    <row r="86" spans="2:12" ht="12" customHeight="1">
      <c r="B86" s="19"/>
      <c r="C86" s="25" t="s">
        <v>129</v>
      </c>
      <c r="L86" s="19"/>
    </row>
    <row r="87" spans="2:12" s="1" customFormat="1" ht="16.5" customHeight="1">
      <c r="B87" s="28"/>
      <c r="E87" s="218" t="s">
        <v>363</v>
      </c>
      <c r="F87" s="217"/>
      <c r="G87" s="217"/>
      <c r="H87" s="217"/>
      <c r="L87" s="28"/>
    </row>
    <row r="88" spans="2:12" s="1" customFormat="1" ht="12" customHeight="1">
      <c r="B88" s="28"/>
      <c r="C88" s="25" t="s">
        <v>131</v>
      </c>
      <c r="L88" s="28"/>
    </row>
    <row r="89" spans="2:12" s="1" customFormat="1" ht="16.5" customHeight="1">
      <c r="B89" s="28"/>
      <c r="E89" s="184" t="str">
        <f>E11</f>
        <v>SO-303 - Vodovod</v>
      </c>
      <c r="F89" s="217"/>
      <c r="G89" s="217"/>
      <c r="H89" s="217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5" t="s">
        <v>18</v>
      </c>
      <c r="F91" s="23" t="str">
        <f>F14</f>
        <v>Ústí u Humpolce</v>
      </c>
      <c r="I91" s="25" t="s">
        <v>20</v>
      </c>
      <c r="J91" s="48" t="str">
        <f>IF(J14="","",J14)</f>
        <v>29. 8. 2022</v>
      </c>
      <c r="L91" s="28"/>
    </row>
    <row r="92" spans="2:12" s="1" customFormat="1" ht="6.9" customHeight="1">
      <c r="B92" s="28"/>
      <c r="L92" s="28"/>
    </row>
    <row r="93" spans="2:12" s="1" customFormat="1" ht="25.65" customHeight="1">
      <c r="B93" s="28"/>
      <c r="C93" s="25" t="s">
        <v>22</v>
      </c>
      <c r="F93" s="23" t="str">
        <f>E17</f>
        <v>Obec Ústí</v>
      </c>
      <c r="I93" s="25" t="s">
        <v>29</v>
      </c>
      <c r="J93" s="26" t="str">
        <f>E23</f>
        <v>PROJEKT CENTRUM NOVA s.r.o.</v>
      </c>
      <c r="L93" s="28"/>
    </row>
    <row r="94" spans="2:12" s="1" customFormat="1" ht="15.15" customHeight="1">
      <c r="B94" s="28"/>
      <c r="C94" s="25" t="s">
        <v>27</v>
      </c>
      <c r="F94" s="23" t="str">
        <f>IF(E20="","",E20)</f>
        <v xml:space="preserve"> </v>
      </c>
      <c r="I94" s="25" t="s">
        <v>34</v>
      </c>
      <c r="J94" s="26" t="str">
        <f>E26</f>
        <v xml:space="preserve"> 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1" t="s">
        <v>134</v>
      </c>
      <c r="D96" s="93"/>
      <c r="E96" s="93"/>
      <c r="F96" s="93"/>
      <c r="G96" s="93"/>
      <c r="H96" s="93"/>
      <c r="I96" s="93"/>
      <c r="J96" s="102" t="s">
        <v>135</v>
      </c>
      <c r="K96" s="93"/>
      <c r="L96" s="28"/>
    </row>
    <row r="97" spans="2:47" s="1" customFormat="1" ht="10.35" customHeight="1">
      <c r="B97" s="28"/>
      <c r="L97" s="28"/>
    </row>
    <row r="98" spans="2:47" s="1" customFormat="1" ht="22.95" customHeight="1">
      <c r="B98" s="28"/>
      <c r="C98" s="103" t="s">
        <v>136</v>
      </c>
      <c r="J98" s="61">
        <f>J128</f>
        <v>0</v>
      </c>
      <c r="L98" s="28"/>
      <c r="AU98" s="16" t="s">
        <v>137</v>
      </c>
    </row>
    <row r="99" spans="2:47" s="8" customFormat="1" ht="24.9" customHeight="1">
      <c r="B99" s="104"/>
      <c r="D99" s="105" t="s">
        <v>211</v>
      </c>
      <c r="E99" s="106"/>
      <c r="F99" s="106"/>
      <c r="G99" s="106"/>
      <c r="H99" s="106"/>
      <c r="I99" s="106"/>
      <c r="J99" s="107">
        <f>J129</f>
        <v>0</v>
      </c>
      <c r="L99" s="104"/>
    </row>
    <row r="100" spans="2:47" s="9" customFormat="1" ht="19.95" customHeight="1">
      <c r="B100" s="108"/>
      <c r="D100" s="109" t="s">
        <v>212</v>
      </c>
      <c r="E100" s="110"/>
      <c r="F100" s="110"/>
      <c r="G100" s="110"/>
      <c r="H100" s="110"/>
      <c r="I100" s="110"/>
      <c r="J100" s="111">
        <f>J130</f>
        <v>0</v>
      </c>
      <c r="L100" s="108"/>
    </row>
    <row r="101" spans="2:47" s="9" customFormat="1" ht="19.95" customHeight="1">
      <c r="B101" s="108"/>
      <c r="D101" s="109" t="s">
        <v>367</v>
      </c>
      <c r="E101" s="110"/>
      <c r="F101" s="110"/>
      <c r="G101" s="110"/>
      <c r="H101" s="110"/>
      <c r="I101" s="110"/>
      <c r="J101" s="111">
        <f>J172</f>
        <v>0</v>
      </c>
      <c r="L101" s="108"/>
    </row>
    <row r="102" spans="2:47" s="9" customFormat="1" ht="19.95" customHeight="1">
      <c r="B102" s="108"/>
      <c r="D102" s="109" t="s">
        <v>214</v>
      </c>
      <c r="E102" s="110"/>
      <c r="F102" s="110"/>
      <c r="G102" s="110"/>
      <c r="H102" s="110"/>
      <c r="I102" s="110"/>
      <c r="J102" s="111">
        <f>J176</f>
        <v>0</v>
      </c>
      <c r="L102" s="108"/>
    </row>
    <row r="103" spans="2:47" s="9" customFormat="1" ht="19.95" customHeight="1">
      <c r="B103" s="108"/>
      <c r="D103" s="109" t="s">
        <v>215</v>
      </c>
      <c r="E103" s="110"/>
      <c r="F103" s="110"/>
      <c r="G103" s="110"/>
      <c r="H103" s="110"/>
      <c r="I103" s="110"/>
      <c r="J103" s="111">
        <f>J190</f>
        <v>0</v>
      </c>
      <c r="L103" s="108"/>
    </row>
    <row r="104" spans="2:47" s="9" customFormat="1" ht="19.95" customHeight="1">
      <c r="B104" s="108"/>
      <c r="D104" s="109" t="s">
        <v>216</v>
      </c>
      <c r="E104" s="110"/>
      <c r="F104" s="110"/>
      <c r="G104" s="110"/>
      <c r="H104" s="110"/>
      <c r="I104" s="110"/>
      <c r="J104" s="111">
        <f>J233</f>
        <v>0</v>
      </c>
      <c r="L104" s="108"/>
    </row>
    <row r="105" spans="2:47" s="9" customFormat="1" ht="19.95" customHeight="1">
      <c r="B105" s="108"/>
      <c r="D105" s="109" t="s">
        <v>217</v>
      </c>
      <c r="E105" s="110"/>
      <c r="F105" s="110"/>
      <c r="G105" s="110"/>
      <c r="H105" s="110"/>
      <c r="I105" s="110"/>
      <c r="J105" s="111">
        <f>J240</f>
        <v>0</v>
      </c>
      <c r="L105" s="108"/>
    </row>
    <row r="106" spans="2:47" s="9" customFormat="1" ht="19.95" customHeight="1">
      <c r="B106" s="108"/>
      <c r="D106" s="109" t="s">
        <v>218</v>
      </c>
      <c r="E106" s="110"/>
      <c r="F106" s="110"/>
      <c r="G106" s="110"/>
      <c r="H106" s="110"/>
      <c r="I106" s="110"/>
      <c r="J106" s="111">
        <f>J249</f>
        <v>0</v>
      </c>
      <c r="L106" s="108"/>
    </row>
    <row r="107" spans="2:47" s="1" customFormat="1" ht="21.75" customHeight="1">
      <c r="B107" s="28"/>
      <c r="L107" s="28"/>
    </row>
    <row r="108" spans="2:47" s="1" customFormat="1" ht="6.9" customHeight="1"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28"/>
    </row>
    <row r="112" spans="2:47" s="1" customFormat="1" ht="6.9" customHeight="1"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28"/>
    </row>
    <row r="113" spans="2:63" s="1" customFormat="1" ht="24.9" customHeight="1">
      <c r="B113" s="28"/>
      <c r="C113" s="20" t="s">
        <v>140</v>
      </c>
      <c r="L113" s="28"/>
    </row>
    <row r="114" spans="2:63" s="1" customFormat="1" ht="6.9" customHeight="1">
      <c r="B114" s="28"/>
      <c r="L114" s="28"/>
    </row>
    <row r="115" spans="2:63" s="1" customFormat="1" ht="12" customHeight="1">
      <c r="B115" s="28"/>
      <c r="C115" s="25" t="s">
        <v>14</v>
      </c>
      <c r="L115" s="28"/>
    </row>
    <row r="116" spans="2:63" s="1" customFormat="1" ht="16.5" customHeight="1">
      <c r="B116" s="28"/>
      <c r="E116" s="218" t="str">
        <f>E7</f>
        <v>ZTV pro výstavbu RD v obci Ústí (lokalita č.6 dle ÚPD)</v>
      </c>
      <c r="F116" s="219"/>
      <c r="G116" s="219"/>
      <c r="H116" s="219"/>
      <c r="L116" s="28"/>
    </row>
    <row r="117" spans="2:63" ht="12" customHeight="1">
      <c r="B117" s="19"/>
      <c r="C117" s="25" t="s">
        <v>129</v>
      </c>
      <c r="L117" s="19"/>
    </row>
    <row r="118" spans="2:63" s="1" customFormat="1" ht="16.5" customHeight="1">
      <c r="B118" s="28"/>
      <c r="E118" s="218" t="s">
        <v>363</v>
      </c>
      <c r="F118" s="217"/>
      <c r="G118" s="217"/>
      <c r="H118" s="217"/>
      <c r="L118" s="28"/>
    </row>
    <row r="119" spans="2:63" s="1" customFormat="1" ht="12" customHeight="1">
      <c r="B119" s="28"/>
      <c r="C119" s="25" t="s">
        <v>131</v>
      </c>
      <c r="L119" s="28"/>
    </row>
    <row r="120" spans="2:63" s="1" customFormat="1" ht="16.5" customHeight="1">
      <c r="B120" s="28"/>
      <c r="E120" s="184" t="str">
        <f>E11</f>
        <v>SO-303 - Vodovod</v>
      </c>
      <c r="F120" s="217"/>
      <c r="G120" s="217"/>
      <c r="H120" s="217"/>
      <c r="L120" s="28"/>
    </row>
    <row r="121" spans="2:63" s="1" customFormat="1" ht="6.9" customHeight="1">
      <c r="B121" s="28"/>
      <c r="L121" s="28"/>
    </row>
    <row r="122" spans="2:63" s="1" customFormat="1" ht="12" customHeight="1">
      <c r="B122" s="28"/>
      <c r="C122" s="25" t="s">
        <v>18</v>
      </c>
      <c r="F122" s="23" t="str">
        <f>F14</f>
        <v>Ústí u Humpolce</v>
      </c>
      <c r="I122" s="25" t="s">
        <v>20</v>
      </c>
      <c r="J122" s="48" t="str">
        <f>IF(J14="","",J14)</f>
        <v>29. 8. 2022</v>
      </c>
      <c r="L122" s="28"/>
    </row>
    <row r="123" spans="2:63" s="1" customFormat="1" ht="6.9" customHeight="1">
      <c r="B123" s="28"/>
      <c r="L123" s="28"/>
    </row>
    <row r="124" spans="2:63" s="1" customFormat="1" ht="25.65" customHeight="1">
      <c r="B124" s="28"/>
      <c r="C124" s="25" t="s">
        <v>22</v>
      </c>
      <c r="F124" s="23" t="str">
        <f>E17</f>
        <v>Obec Ústí</v>
      </c>
      <c r="I124" s="25" t="s">
        <v>29</v>
      </c>
      <c r="J124" s="26" t="str">
        <f>E23</f>
        <v>PROJEKT CENTRUM NOVA s.r.o.</v>
      </c>
      <c r="L124" s="28"/>
    </row>
    <row r="125" spans="2:63" s="1" customFormat="1" ht="15.15" customHeight="1">
      <c r="B125" s="28"/>
      <c r="C125" s="25" t="s">
        <v>27</v>
      </c>
      <c r="F125" s="23" t="str">
        <f>IF(E20="","",E20)</f>
        <v xml:space="preserve"> </v>
      </c>
      <c r="I125" s="25" t="s">
        <v>34</v>
      </c>
      <c r="J125" s="26" t="str">
        <f>E26</f>
        <v xml:space="preserve"> </v>
      </c>
      <c r="L125" s="28"/>
    </row>
    <row r="126" spans="2:63" s="1" customFormat="1" ht="10.35" customHeight="1">
      <c r="B126" s="28"/>
      <c r="L126" s="28"/>
    </row>
    <row r="127" spans="2:63" s="10" customFormat="1" ht="29.25" customHeight="1">
      <c r="B127" s="112"/>
      <c r="C127" s="113" t="s">
        <v>141</v>
      </c>
      <c r="D127" s="114" t="s">
        <v>62</v>
      </c>
      <c r="E127" s="114" t="s">
        <v>58</v>
      </c>
      <c r="F127" s="114" t="s">
        <v>59</v>
      </c>
      <c r="G127" s="114" t="s">
        <v>142</v>
      </c>
      <c r="H127" s="114" t="s">
        <v>143</v>
      </c>
      <c r="I127" s="114" t="s">
        <v>144</v>
      </c>
      <c r="J127" s="114" t="s">
        <v>135</v>
      </c>
      <c r="K127" s="115" t="s">
        <v>145</v>
      </c>
      <c r="L127" s="112"/>
      <c r="M127" s="54" t="s">
        <v>1</v>
      </c>
      <c r="N127" s="55" t="s">
        <v>41</v>
      </c>
      <c r="O127" s="55" t="s">
        <v>146</v>
      </c>
      <c r="P127" s="55" t="s">
        <v>147</v>
      </c>
      <c r="Q127" s="55" t="s">
        <v>148</v>
      </c>
      <c r="R127" s="55" t="s">
        <v>149</v>
      </c>
      <c r="S127" s="55" t="s">
        <v>150</v>
      </c>
      <c r="T127" s="56" t="s">
        <v>151</v>
      </c>
    </row>
    <row r="128" spans="2:63" s="1" customFormat="1" ht="22.95" customHeight="1">
      <c r="B128" s="28"/>
      <c r="C128" s="59" t="s">
        <v>152</v>
      </c>
      <c r="J128" s="116">
        <f>BK128</f>
        <v>0</v>
      </c>
      <c r="L128" s="28"/>
      <c r="M128" s="57"/>
      <c r="N128" s="49"/>
      <c r="O128" s="49"/>
      <c r="P128" s="117">
        <f>P129</f>
        <v>359.03924999999998</v>
      </c>
      <c r="Q128" s="49"/>
      <c r="R128" s="117">
        <f>R129</f>
        <v>70.304552399999992</v>
      </c>
      <c r="S128" s="49"/>
      <c r="T128" s="118">
        <f>T129</f>
        <v>8.1359999999999992</v>
      </c>
      <c r="AT128" s="16" t="s">
        <v>76</v>
      </c>
      <c r="AU128" s="16" t="s">
        <v>137</v>
      </c>
      <c r="BK128" s="119">
        <f>BK129</f>
        <v>0</v>
      </c>
    </row>
    <row r="129" spans="2:65" s="11" customFormat="1" ht="25.95" customHeight="1">
      <c r="B129" s="120"/>
      <c r="D129" s="121" t="s">
        <v>76</v>
      </c>
      <c r="E129" s="122" t="s">
        <v>219</v>
      </c>
      <c r="F129" s="122" t="s">
        <v>220</v>
      </c>
      <c r="J129" s="123">
        <f>BK129</f>
        <v>0</v>
      </c>
      <c r="L129" s="120"/>
      <c r="M129" s="124"/>
      <c r="P129" s="125">
        <f>P130+P172+P176+P190+P233+P240+P249</f>
        <v>359.03924999999998</v>
      </c>
      <c r="R129" s="125">
        <f>R130+R172+R176+R190+R233+R240+R249</f>
        <v>70.304552399999992</v>
      </c>
      <c r="T129" s="126">
        <f>T130+T172+T176+T190+T233+T240+T249</f>
        <v>8.1359999999999992</v>
      </c>
      <c r="AR129" s="121" t="s">
        <v>84</v>
      </c>
      <c r="AT129" s="127" t="s">
        <v>76</v>
      </c>
      <c r="AU129" s="127" t="s">
        <v>77</v>
      </c>
      <c r="AY129" s="121" t="s">
        <v>156</v>
      </c>
      <c r="BK129" s="128">
        <f>BK130+BK172+BK176+BK190+BK233+BK240+BK249</f>
        <v>0</v>
      </c>
    </row>
    <row r="130" spans="2:65" s="11" customFormat="1" ht="22.95" customHeight="1">
      <c r="B130" s="120"/>
      <c r="D130" s="121" t="s">
        <v>76</v>
      </c>
      <c r="E130" s="129" t="s">
        <v>84</v>
      </c>
      <c r="F130" s="129" t="s">
        <v>221</v>
      </c>
      <c r="J130" s="130">
        <f>BK130</f>
        <v>0</v>
      </c>
      <c r="L130" s="120"/>
      <c r="M130" s="124"/>
      <c r="P130" s="125">
        <f>SUM(P131:P171)</f>
        <v>171.74959200000001</v>
      </c>
      <c r="R130" s="125">
        <f>SUM(R131:R171)</f>
        <v>48.7089</v>
      </c>
      <c r="T130" s="126">
        <f>SUM(T131:T171)</f>
        <v>8.1359999999999992</v>
      </c>
      <c r="AR130" s="121" t="s">
        <v>84</v>
      </c>
      <c r="AT130" s="127" t="s">
        <v>76</v>
      </c>
      <c r="AU130" s="127" t="s">
        <v>84</v>
      </c>
      <c r="AY130" s="121" t="s">
        <v>156</v>
      </c>
      <c r="BK130" s="128">
        <f>SUM(BK131:BK171)</f>
        <v>0</v>
      </c>
    </row>
    <row r="131" spans="2:65" s="1" customFormat="1" ht="24.15" customHeight="1">
      <c r="B131" s="131"/>
      <c r="C131" s="132" t="s">
        <v>84</v>
      </c>
      <c r="D131" s="132" t="s">
        <v>159</v>
      </c>
      <c r="E131" s="133" t="s">
        <v>618</v>
      </c>
      <c r="F131" s="134" t="s">
        <v>619</v>
      </c>
      <c r="G131" s="135" t="s">
        <v>224</v>
      </c>
      <c r="H131" s="136">
        <v>12</v>
      </c>
      <c r="I131" s="137"/>
      <c r="J131" s="137">
        <f>ROUND(I131*H131,2)</f>
        <v>0</v>
      </c>
      <c r="K131" s="134" t="s">
        <v>225</v>
      </c>
      <c r="L131" s="28"/>
      <c r="M131" s="138" t="s">
        <v>1</v>
      </c>
      <c r="N131" s="139" t="s">
        <v>42</v>
      </c>
      <c r="O131" s="140">
        <v>2.5790000000000002</v>
      </c>
      <c r="P131" s="140">
        <f>O131*H131</f>
        <v>30.948</v>
      </c>
      <c r="Q131" s="140">
        <v>0</v>
      </c>
      <c r="R131" s="140">
        <f>Q131*H131</f>
        <v>0</v>
      </c>
      <c r="S131" s="140">
        <v>0.57999999999999996</v>
      </c>
      <c r="T131" s="141">
        <f>S131*H131</f>
        <v>6.9599999999999991</v>
      </c>
      <c r="AR131" s="142" t="s">
        <v>155</v>
      </c>
      <c r="AT131" s="142" t="s">
        <v>159</v>
      </c>
      <c r="AU131" s="142" t="s">
        <v>86</v>
      </c>
      <c r="AY131" s="16" t="s">
        <v>156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6" t="s">
        <v>84</v>
      </c>
      <c r="BK131" s="143">
        <f>ROUND(I131*H131,2)</f>
        <v>0</v>
      </c>
      <c r="BL131" s="16" t="s">
        <v>155</v>
      </c>
      <c r="BM131" s="142" t="s">
        <v>620</v>
      </c>
    </row>
    <row r="132" spans="2:65" s="1" customFormat="1" ht="38.4">
      <c r="B132" s="28"/>
      <c r="D132" s="144" t="s">
        <v>164</v>
      </c>
      <c r="F132" s="145" t="s">
        <v>621</v>
      </c>
      <c r="L132" s="28"/>
      <c r="M132" s="146"/>
      <c r="T132" s="51"/>
      <c r="AT132" s="16" t="s">
        <v>164</v>
      </c>
      <c r="AU132" s="16" t="s">
        <v>86</v>
      </c>
    </row>
    <row r="133" spans="2:65" s="1" customFormat="1" ht="24.15" customHeight="1">
      <c r="B133" s="131"/>
      <c r="C133" s="132" t="s">
        <v>86</v>
      </c>
      <c r="D133" s="132" t="s">
        <v>159</v>
      </c>
      <c r="E133" s="133" t="s">
        <v>622</v>
      </c>
      <c r="F133" s="134" t="s">
        <v>623</v>
      </c>
      <c r="G133" s="135" t="s">
        <v>224</v>
      </c>
      <c r="H133" s="136">
        <v>12</v>
      </c>
      <c r="I133" s="137"/>
      <c r="J133" s="137">
        <f>ROUND(I133*H133,2)</f>
        <v>0</v>
      </c>
      <c r="K133" s="134" t="s">
        <v>225</v>
      </c>
      <c r="L133" s="28"/>
      <c r="M133" s="138" t="s">
        <v>1</v>
      </c>
      <c r="N133" s="139" t="s">
        <v>42</v>
      </c>
      <c r="O133" s="140">
        <v>0.41</v>
      </c>
      <c r="P133" s="140">
        <f>O133*H133</f>
        <v>4.92</v>
      </c>
      <c r="Q133" s="140">
        <v>0</v>
      </c>
      <c r="R133" s="140">
        <f>Q133*H133</f>
        <v>0</v>
      </c>
      <c r="S133" s="140">
        <v>9.8000000000000004E-2</v>
      </c>
      <c r="T133" s="141">
        <f>S133*H133</f>
        <v>1.1760000000000002</v>
      </c>
      <c r="AR133" s="142" t="s">
        <v>155</v>
      </c>
      <c r="AT133" s="142" t="s">
        <v>159</v>
      </c>
      <c r="AU133" s="142" t="s">
        <v>86</v>
      </c>
      <c r="AY133" s="16" t="s">
        <v>156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6" t="s">
        <v>84</v>
      </c>
      <c r="BK133" s="143">
        <f>ROUND(I133*H133,2)</f>
        <v>0</v>
      </c>
      <c r="BL133" s="16" t="s">
        <v>155</v>
      </c>
      <c r="BM133" s="142" t="s">
        <v>624</v>
      </c>
    </row>
    <row r="134" spans="2:65" s="1" customFormat="1" ht="38.4">
      <c r="B134" s="28"/>
      <c r="D134" s="144" t="s">
        <v>164</v>
      </c>
      <c r="F134" s="145" t="s">
        <v>625</v>
      </c>
      <c r="L134" s="28"/>
      <c r="M134" s="146"/>
      <c r="T134" s="51"/>
      <c r="AT134" s="16" t="s">
        <v>164</v>
      </c>
      <c r="AU134" s="16" t="s">
        <v>86</v>
      </c>
    </row>
    <row r="135" spans="2:65" s="1" customFormat="1" ht="16.5" customHeight="1">
      <c r="B135" s="131"/>
      <c r="C135" s="132" t="s">
        <v>170</v>
      </c>
      <c r="D135" s="132" t="s">
        <v>159</v>
      </c>
      <c r="E135" s="133" t="s">
        <v>626</v>
      </c>
      <c r="F135" s="134" t="s">
        <v>627</v>
      </c>
      <c r="G135" s="135" t="s">
        <v>281</v>
      </c>
      <c r="H135" s="136">
        <v>1</v>
      </c>
      <c r="I135" s="137"/>
      <c r="J135" s="137">
        <f>ROUND(I135*H135,2)</f>
        <v>0</v>
      </c>
      <c r="K135" s="134" t="s">
        <v>225</v>
      </c>
      <c r="L135" s="28"/>
      <c r="M135" s="138" t="s">
        <v>1</v>
      </c>
      <c r="N135" s="139" t="s">
        <v>42</v>
      </c>
      <c r="O135" s="140">
        <v>0.58099999999999996</v>
      </c>
      <c r="P135" s="140">
        <f>O135*H135</f>
        <v>0.58099999999999996</v>
      </c>
      <c r="Q135" s="140">
        <v>3.6900000000000002E-2</v>
      </c>
      <c r="R135" s="140">
        <f>Q135*H135</f>
        <v>3.6900000000000002E-2</v>
      </c>
      <c r="S135" s="140">
        <v>0</v>
      </c>
      <c r="T135" s="141">
        <f>S135*H135</f>
        <v>0</v>
      </c>
      <c r="AR135" s="142" t="s">
        <v>155</v>
      </c>
      <c r="AT135" s="142" t="s">
        <v>159</v>
      </c>
      <c r="AU135" s="142" t="s">
        <v>86</v>
      </c>
      <c r="AY135" s="16" t="s">
        <v>156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6" t="s">
        <v>84</v>
      </c>
      <c r="BK135" s="143">
        <f>ROUND(I135*H135,2)</f>
        <v>0</v>
      </c>
      <c r="BL135" s="16" t="s">
        <v>155</v>
      </c>
      <c r="BM135" s="142" t="s">
        <v>628</v>
      </c>
    </row>
    <row r="136" spans="2:65" s="1" customFormat="1" ht="57.6">
      <c r="B136" s="28"/>
      <c r="D136" s="144" t="s">
        <v>164</v>
      </c>
      <c r="F136" s="145" t="s">
        <v>629</v>
      </c>
      <c r="L136" s="28"/>
      <c r="M136" s="146"/>
      <c r="T136" s="51"/>
      <c r="AT136" s="16" t="s">
        <v>164</v>
      </c>
      <c r="AU136" s="16" t="s">
        <v>86</v>
      </c>
    </row>
    <row r="137" spans="2:65" s="1" customFormat="1" ht="37.950000000000003" customHeight="1">
      <c r="B137" s="131"/>
      <c r="C137" s="132" t="s">
        <v>155</v>
      </c>
      <c r="D137" s="132" t="s">
        <v>159</v>
      </c>
      <c r="E137" s="133" t="s">
        <v>630</v>
      </c>
      <c r="F137" s="134" t="s">
        <v>631</v>
      </c>
      <c r="G137" s="135" t="s">
        <v>230</v>
      </c>
      <c r="H137" s="136">
        <v>31.824000000000002</v>
      </c>
      <c r="I137" s="137"/>
      <c r="J137" s="137">
        <f>ROUND(I137*H137,2)</f>
        <v>0</v>
      </c>
      <c r="K137" s="134" t="s">
        <v>225</v>
      </c>
      <c r="L137" s="28"/>
      <c r="M137" s="138" t="s">
        <v>1</v>
      </c>
      <c r="N137" s="139" t="s">
        <v>42</v>
      </c>
      <c r="O137" s="140">
        <v>0.33700000000000002</v>
      </c>
      <c r="P137" s="140">
        <f>O137*H137</f>
        <v>10.724688</v>
      </c>
      <c r="Q137" s="140">
        <v>0</v>
      </c>
      <c r="R137" s="140">
        <f>Q137*H137</f>
        <v>0</v>
      </c>
      <c r="S137" s="140">
        <v>0</v>
      </c>
      <c r="T137" s="141">
        <f>S137*H137</f>
        <v>0</v>
      </c>
      <c r="AR137" s="142" t="s">
        <v>155</v>
      </c>
      <c r="AT137" s="142" t="s">
        <v>159</v>
      </c>
      <c r="AU137" s="142" t="s">
        <v>86</v>
      </c>
      <c r="AY137" s="16" t="s">
        <v>156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6" t="s">
        <v>84</v>
      </c>
      <c r="BK137" s="143">
        <f>ROUND(I137*H137,2)</f>
        <v>0</v>
      </c>
      <c r="BL137" s="16" t="s">
        <v>155</v>
      </c>
      <c r="BM137" s="142" t="s">
        <v>632</v>
      </c>
    </row>
    <row r="138" spans="2:65" s="1" customFormat="1" ht="28.8">
      <c r="B138" s="28"/>
      <c r="D138" s="144" t="s">
        <v>164</v>
      </c>
      <c r="F138" s="145" t="s">
        <v>633</v>
      </c>
      <c r="L138" s="28"/>
      <c r="M138" s="146"/>
      <c r="T138" s="51"/>
      <c r="AT138" s="16" t="s">
        <v>164</v>
      </c>
      <c r="AU138" s="16" t="s">
        <v>86</v>
      </c>
    </row>
    <row r="139" spans="2:65" s="13" customFormat="1">
      <c r="B139" s="155"/>
      <c r="D139" s="144" t="s">
        <v>237</v>
      </c>
      <c r="F139" s="157" t="s">
        <v>634</v>
      </c>
      <c r="H139" s="158">
        <v>31.824000000000002</v>
      </c>
      <c r="L139" s="155"/>
      <c r="M139" s="159"/>
      <c r="T139" s="160"/>
      <c r="AT139" s="156" t="s">
        <v>237</v>
      </c>
      <c r="AU139" s="156" t="s">
        <v>86</v>
      </c>
      <c r="AV139" s="13" t="s">
        <v>86</v>
      </c>
      <c r="AW139" s="13" t="s">
        <v>3</v>
      </c>
      <c r="AX139" s="13" t="s">
        <v>84</v>
      </c>
      <c r="AY139" s="156" t="s">
        <v>156</v>
      </c>
    </row>
    <row r="140" spans="2:65" s="1" customFormat="1" ht="33" customHeight="1">
      <c r="B140" s="131"/>
      <c r="C140" s="132" t="s">
        <v>179</v>
      </c>
      <c r="D140" s="132" t="s">
        <v>159</v>
      </c>
      <c r="E140" s="133" t="s">
        <v>635</v>
      </c>
      <c r="F140" s="134" t="s">
        <v>636</v>
      </c>
      <c r="G140" s="135" t="s">
        <v>230</v>
      </c>
      <c r="H140" s="136">
        <v>2.72</v>
      </c>
      <c r="I140" s="137"/>
      <c r="J140" s="137">
        <f>ROUND(I140*H140,2)</f>
        <v>0</v>
      </c>
      <c r="K140" s="134" t="s">
        <v>225</v>
      </c>
      <c r="L140" s="28"/>
      <c r="M140" s="138" t="s">
        <v>1</v>
      </c>
      <c r="N140" s="139" t="s">
        <v>42</v>
      </c>
      <c r="O140" s="140">
        <v>4.4930000000000003</v>
      </c>
      <c r="P140" s="140">
        <f>O140*H140</f>
        <v>12.220960000000002</v>
      </c>
      <c r="Q140" s="140">
        <v>0</v>
      </c>
      <c r="R140" s="140">
        <f>Q140*H140</f>
        <v>0</v>
      </c>
      <c r="S140" s="140">
        <v>0</v>
      </c>
      <c r="T140" s="141">
        <f>S140*H140</f>
        <v>0</v>
      </c>
      <c r="AR140" s="142" t="s">
        <v>155</v>
      </c>
      <c r="AT140" s="142" t="s">
        <v>159</v>
      </c>
      <c r="AU140" s="142" t="s">
        <v>86</v>
      </c>
      <c r="AY140" s="16" t="s">
        <v>156</v>
      </c>
      <c r="BE140" s="143">
        <f>IF(N140="základní",J140,0)</f>
        <v>0</v>
      </c>
      <c r="BF140" s="143">
        <f>IF(N140="snížená",J140,0)</f>
        <v>0</v>
      </c>
      <c r="BG140" s="143">
        <f>IF(N140="zákl. přenesená",J140,0)</f>
        <v>0</v>
      </c>
      <c r="BH140" s="143">
        <f>IF(N140="sníž. přenesená",J140,0)</f>
        <v>0</v>
      </c>
      <c r="BI140" s="143">
        <f>IF(N140="nulová",J140,0)</f>
        <v>0</v>
      </c>
      <c r="BJ140" s="16" t="s">
        <v>84</v>
      </c>
      <c r="BK140" s="143">
        <f>ROUND(I140*H140,2)</f>
        <v>0</v>
      </c>
      <c r="BL140" s="16" t="s">
        <v>155</v>
      </c>
      <c r="BM140" s="142" t="s">
        <v>637</v>
      </c>
    </row>
    <row r="141" spans="2:65" s="1" customFormat="1" ht="28.8">
      <c r="B141" s="28"/>
      <c r="D141" s="144" t="s">
        <v>164</v>
      </c>
      <c r="F141" s="145" t="s">
        <v>638</v>
      </c>
      <c r="L141" s="28"/>
      <c r="M141" s="146"/>
      <c r="T141" s="51"/>
      <c r="AT141" s="16" t="s">
        <v>164</v>
      </c>
      <c r="AU141" s="16" t="s">
        <v>86</v>
      </c>
    </row>
    <row r="142" spans="2:65" s="13" customFormat="1">
      <c r="B142" s="155"/>
      <c r="D142" s="144" t="s">
        <v>237</v>
      </c>
      <c r="E142" s="156" t="s">
        <v>1</v>
      </c>
      <c r="F142" s="157" t="s">
        <v>639</v>
      </c>
      <c r="H142" s="158">
        <v>2.72</v>
      </c>
      <c r="L142" s="155"/>
      <c r="M142" s="159"/>
      <c r="T142" s="160"/>
      <c r="AT142" s="156" t="s">
        <v>237</v>
      </c>
      <c r="AU142" s="156" t="s">
        <v>86</v>
      </c>
      <c r="AV142" s="13" t="s">
        <v>86</v>
      </c>
      <c r="AW142" s="13" t="s">
        <v>33</v>
      </c>
      <c r="AX142" s="13" t="s">
        <v>84</v>
      </c>
      <c r="AY142" s="156" t="s">
        <v>156</v>
      </c>
    </row>
    <row r="143" spans="2:65" s="1" customFormat="1" ht="33" customHeight="1">
      <c r="B143" s="131"/>
      <c r="C143" s="132" t="s">
        <v>184</v>
      </c>
      <c r="D143" s="132" t="s">
        <v>159</v>
      </c>
      <c r="E143" s="133" t="s">
        <v>640</v>
      </c>
      <c r="F143" s="134" t="s">
        <v>641</v>
      </c>
      <c r="G143" s="135" t="s">
        <v>230</v>
      </c>
      <c r="H143" s="136">
        <v>37.128</v>
      </c>
      <c r="I143" s="137"/>
      <c r="J143" s="137">
        <f>ROUND(I143*H143,2)</f>
        <v>0</v>
      </c>
      <c r="K143" s="134" t="s">
        <v>225</v>
      </c>
      <c r="L143" s="28"/>
      <c r="M143" s="138" t="s">
        <v>1</v>
      </c>
      <c r="N143" s="139" t="s">
        <v>42</v>
      </c>
      <c r="O143" s="140">
        <v>0.67200000000000004</v>
      </c>
      <c r="P143" s="140">
        <f>O143*H143</f>
        <v>24.950016000000002</v>
      </c>
      <c r="Q143" s="140">
        <v>0</v>
      </c>
      <c r="R143" s="140">
        <f>Q143*H143</f>
        <v>0</v>
      </c>
      <c r="S143" s="140">
        <v>0</v>
      </c>
      <c r="T143" s="141">
        <f>S143*H143</f>
        <v>0</v>
      </c>
      <c r="AR143" s="142" t="s">
        <v>155</v>
      </c>
      <c r="AT143" s="142" t="s">
        <v>159</v>
      </c>
      <c r="AU143" s="142" t="s">
        <v>86</v>
      </c>
      <c r="AY143" s="16" t="s">
        <v>156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6" t="s">
        <v>84</v>
      </c>
      <c r="BK143" s="143">
        <f>ROUND(I143*H143,2)</f>
        <v>0</v>
      </c>
      <c r="BL143" s="16" t="s">
        <v>155</v>
      </c>
      <c r="BM143" s="142" t="s">
        <v>642</v>
      </c>
    </row>
    <row r="144" spans="2:65" s="1" customFormat="1" ht="28.8">
      <c r="B144" s="28"/>
      <c r="D144" s="144" t="s">
        <v>164</v>
      </c>
      <c r="F144" s="145" t="s">
        <v>643</v>
      </c>
      <c r="L144" s="28"/>
      <c r="M144" s="146"/>
      <c r="T144" s="51"/>
      <c r="AT144" s="16" t="s">
        <v>164</v>
      </c>
      <c r="AU144" s="16" t="s">
        <v>86</v>
      </c>
    </row>
    <row r="145" spans="2:65" s="13" customFormat="1">
      <c r="B145" s="155"/>
      <c r="D145" s="144" t="s">
        <v>237</v>
      </c>
      <c r="E145" s="156" t="s">
        <v>1</v>
      </c>
      <c r="F145" s="157" t="s">
        <v>644</v>
      </c>
      <c r="H145" s="158">
        <v>106.08</v>
      </c>
      <c r="L145" s="155"/>
      <c r="M145" s="159"/>
      <c r="T145" s="160"/>
      <c r="AT145" s="156" t="s">
        <v>237</v>
      </c>
      <c r="AU145" s="156" t="s">
        <v>86</v>
      </c>
      <c r="AV145" s="13" t="s">
        <v>86</v>
      </c>
      <c r="AW145" s="13" t="s">
        <v>33</v>
      </c>
      <c r="AX145" s="13" t="s">
        <v>84</v>
      </c>
      <c r="AY145" s="156" t="s">
        <v>156</v>
      </c>
    </row>
    <row r="146" spans="2:65" s="13" customFormat="1">
      <c r="B146" s="155"/>
      <c r="D146" s="144" t="s">
        <v>237</v>
      </c>
      <c r="F146" s="157" t="s">
        <v>645</v>
      </c>
      <c r="H146" s="158">
        <v>37.128</v>
      </c>
      <c r="L146" s="155"/>
      <c r="M146" s="159"/>
      <c r="T146" s="160"/>
      <c r="AT146" s="156" t="s">
        <v>237</v>
      </c>
      <c r="AU146" s="156" t="s">
        <v>86</v>
      </c>
      <c r="AV146" s="13" t="s">
        <v>86</v>
      </c>
      <c r="AW146" s="13" t="s">
        <v>3</v>
      </c>
      <c r="AX146" s="13" t="s">
        <v>84</v>
      </c>
      <c r="AY146" s="156" t="s">
        <v>156</v>
      </c>
    </row>
    <row r="147" spans="2:65" s="1" customFormat="1" ht="33" customHeight="1">
      <c r="B147" s="131"/>
      <c r="C147" s="132" t="s">
        <v>189</v>
      </c>
      <c r="D147" s="132" t="s">
        <v>159</v>
      </c>
      <c r="E147" s="133" t="s">
        <v>646</v>
      </c>
      <c r="F147" s="134" t="s">
        <v>647</v>
      </c>
      <c r="G147" s="135" t="s">
        <v>230</v>
      </c>
      <c r="H147" s="136">
        <v>37.128</v>
      </c>
      <c r="I147" s="137"/>
      <c r="J147" s="137">
        <f>ROUND(I147*H147,2)</f>
        <v>0</v>
      </c>
      <c r="K147" s="134" t="s">
        <v>225</v>
      </c>
      <c r="L147" s="28"/>
      <c r="M147" s="138" t="s">
        <v>1</v>
      </c>
      <c r="N147" s="139" t="s">
        <v>42</v>
      </c>
      <c r="O147" s="140">
        <v>0.90900000000000003</v>
      </c>
      <c r="P147" s="140">
        <f>O147*H147</f>
        <v>33.749352000000002</v>
      </c>
      <c r="Q147" s="140">
        <v>0</v>
      </c>
      <c r="R147" s="140">
        <f>Q147*H147</f>
        <v>0</v>
      </c>
      <c r="S147" s="140">
        <v>0</v>
      </c>
      <c r="T147" s="141">
        <f>S147*H147</f>
        <v>0</v>
      </c>
      <c r="AR147" s="142" t="s">
        <v>155</v>
      </c>
      <c r="AT147" s="142" t="s">
        <v>159</v>
      </c>
      <c r="AU147" s="142" t="s">
        <v>86</v>
      </c>
      <c r="AY147" s="16" t="s">
        <v>156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6" t="s">
        <v>84</v>
      </c>
      <c r="BK147" s="143">
        <f>ROUND(I147*H147,2)</f>
        <v>0</v>
      </c>
      <c r="BL147" s="16" t="s">
        <v>155</v>
      </c>
      <c r="BM147" s="142" t="s">
        <v>648</v>
      </c>
    </row>
    <row r="148" spans="2:65" s="1" customFormat="1" ht="28.8">
      <c r="B148" s="28"/>
      <c r="D148" s="144" t="s">
        <v>164</v>
      </c>
      <c r="F148" s="145" t="s">
        <v>649</v>
      </c>
      <c r="L148" s="28"/>
      <c r="M148" s="146"/>
      <c r="T148" s="51"/>
      <c r="AT148" s="16" t="s">
        <v>164</v>
      </c>
      <c r="AU148" s="16" t="s">
        <v>86</v>
      </c>
    </row>
    <row r="149" spans="2:65" s="13" customFormat="1">
      <c r="B149" s="155"/>
      <c r="D149" s="144" t="s">
        <v>237</v>
      </c>
      <c r="F149" s="157" t="s">
        <v>645</v>
      </c>
      <c r="H149" s="158">
        <v>37.128</v>
      </c>
      <c r="L149" s="155"/>
      <c r="M149" s="159"/>
      <c r="T149" s="160"/>
      <c r="AT149" s="156" t="s">
        <v>237</v>
      </c>
      <c r="AU149" s="156" t="s">
        <v>86</v>
      </c>
      <c r="AV149" s="13" t="s">
        <v>86</v>
      </c>
      <c r="AW149" s="13" t="s">
        <v>3</v>
      </c>
      <c r="AX149" s="13" t="s">
        <v>84</v>
      </c>
      <c r="AY149" s="156" t="s">
        <v>156</v>
      </c>
    </row>
    <row r="150" spans="2:65" s="1" customFormat="1" ht="37.950000000000003" customHeight="1">
      <c r="B150" s="131"/>
      <c r="C150" s="132" t="s">
        <v>194</v>
      </c>
      <c r="D150" s="132" t="s">
        <v>159</v>
      </c>
      <c r="E150" s="133" t="s">
        <v>416</v>
      </c>
      <c r="F150" s="134" t="s">
        <v>417</v>
      </c>
      <c r="G150" s="135" t="s">
        <v>230</v>
      </c>
      <c r="H150" s="136">
        <v>37.128</v>
      </c>
      <c r="I150" s="137"/>
      <c r="J150" s="137">
        <f>ROUND(I150*H150,2)</f>
        <v>0</v>
      </c>
      <c r="K150" s="134" t="s">
        <v>225</v>
      </c>
      <c r="L150" s="28"/>
      <c r="M150" s="138" t="s">
        <v>1</v>
      </c>
      <c r="N150" s="139" t="s">
        <v>42</v>
      </c>
      <c r="O150" s="140">
        <v>9.9000000000000005E-2</v>
      </c>
      <c r="P150" s="140">
        <f>O150*H150</f>
        <v>3.6756720000000001</v>
      </c>
      <c r="Q150" s="140">
        <v>0</v>
      </c>
      <c r="R150" s="140">
        <f>Q150*H150</f>
        <v>0</v>
      </c>
      <c r="S150" s="140">
        <v>0</v>
      </c>
      <c r="T150" s="141">
        <f>S150*H150</f>
        <v>0</v>
      </c>
      <c r="AR150" s="142" t="s">
        <v>155</v>
      </c>
      <c r="AT150" s="142" t="s">
        <v>159</v>
      </c>
      <c r="AU150" s="142" t="s">
        <v>86</v>
      </c>
      <c r="AY150" s="16" t="s">
        <v>156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6" t="s">
        <v>84</v>
      </c>
      <c r="BK150" s="143">
        <f>ROUND(I150*H150,2)</f>
        <v>0</v>
      </c>
      <c r="BL150" s="16" t="s">
        <v>155</v>
      </c>
      <c r="BM150" s="142" t="s">
        <v>650</v>
      </c>
    </row>
    <row r="151" spans="2:65" s="1" customFormat="1" ht="38.4">
      <c r="B151" s="28"/>
      <c r="D151" s="144" t="s">
        <v>164</v>
      </c>
      <c r="F151" s="145" t="s">
        <v>419</v>
      </c>
      <c r="L151" s="28"/>
      <c r="M151" s="146"/>
      <c r="T151" s="51"/>
      <c r="AT151" s="16" t="s">
        <v>164</v>
      </c>
      <c r="AU151" s="16" t="s">
        <v>86</v>
      </c>
    </row>
    <row r="152" spans="2:65" s="1" customFormat="1" ht="37.950000000000003" customHeight="1">
      <c r="B152" s="131"/>
      <c r="C152" s="132" t="s">
        <v>199</v>
      </c>
      <c r="D152" s="132" t="s">
        <v>159</v>
      </c>
      <c r="E152" s="133" t="s">
        <v>420</v>
      </c>
      <c r="F152" s="134" t="s">
        <v>421</v>
      </c>
      <c r="G152" s="135" t="s">
        <v>230</v>
      </c>
      <c r="H152" s="136">
        <v>519.79200000000003</v>
      </c>
      <c r="I152" s="137"/>
      <c r="J152" s="137">
        <f>ROUND(I152*H152,2)</f>
        <v>0</v>
      </c>
      <c r="K152" s="134" t="s">
        <v>225</v>
      </c>
      <c r="L152" s="28"/>
      <c r="M152" s="138" t="s">
        <v>1</v>
      </c>
      <c r="N152" s="139" t="s">
        <v>42</v>
      </c>
      <c r="O152" s="140">
        <v>6.0000000000000001E-3</v>
      </c>
      <c r="P152" s="140">
        <f>O152*H152</f>
        <v>3.1187520000000002</v>
      </c>
      <c r="Q152" s="140">
        <v>0</v>
      </c>
      <c r="R152" s="140">
        <f>Q152*H152</f>
        <v>0</v>
      </c>
      <c r="S152" s="140">
        <v>0</v>
      </c>
      <c r="T152" s="141">
        <f>S152*H152</f>
        <v>0</v>
      </c>
      <c r="AR152" s="142" t="s">
        <v>155</v>
      </c>
      <c r="AT152" s="142" t="s">
        <v>159</v>
      </c>
      <c r="AU152" s="142" t="s">
        <v>86</v>
      </c>
      <c r="AY152" s="16" t="s">
        <v>156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6" t="s">
        <v>84</v>
      </c>
      <c r="BK152" s="143">
        <f>ROUND(I152*H152,2)</f>
        <v>0</v>
      </c>
      <c r="BL152" s="16" t="s">
        <v>155</v>
      </c>
      <c r="BM152" s="142" t="s">
        <v>651</v>
      </c>
    </row>
    <row r="153" spans="2:65" s="1" customFormat="1" ht="48">
      <c r="B153" s="28"/>
      <c r="D153" s="144" t="s">
        <v>164</v>
      </c>
      <c r="F153" s="145" t="s">
        <v>423</v>
      </c>
      <c r="L153" s="28"/>
      <c r="M153" s="146"/>
      <c r="T153" s="51"/>
      <c r="AT153" s="16" t="s">
        <v>164</v>
      </c>
      <c r="AU153" s="16" t="s">
        <v>86</v>
      </c>
    </row>
    <row r="154" spans="2:65" s="13" customFormat="1">
      <c r="B154" s="155"/>
      <c r="D154" s="144" t="s">
        <v>237</v>
      </c>
      <c r="F154" s="157" t="s">
        <v>652</v>
      </c>
      <c r="H154" s="158">
        <v>519.79200000000003</v>
      </c>
      <c r="L154" s="155"/>
      <c r="M154" s="159"/>
      <c r="T154" s="160"/>
      <c r="AT154" s="156" t="s">
        <v>237</v>
      </c>
      <c r="AU154" s="156" t="s">
        <v>86</v>
      </c>
      <c r="AV154" s="13" t="s">
        <v>86</v>
      </c>
      <c r="AW154" s="13" t="s">
        <v>3</v>
      </c>
      <c r="AX154" s="13" t="s">
        <v>84</v>
      </c>
      <c r="AY154" s="156" t="s">
        <v>156</v>
      </c>
    </row>
    <row r="155" spans="2:65" s="1" customFormat="1" ht="24.15" customHeight="1">
      <c r="B155" s="131"/>
      <c r="C155" s="132" t="s">
        <v>204</v>
      </c>
      <c r="D155" s="132" t="s">
        <v>159</v>
      </c>
      <c r="E155" s="133" t="s">
        <v>429</v>
      </c>
      <c r="F155" s="134" t="s">
        <v>430</v>
      </c>
      <c r="G155" s="135" t="s">
        <v>230</v>
      </c>
      <c r="H155" s="136">
        <v>37.128</v>
      </c>
      <c r="I155" s="137"/>
      <c r="J155" s="137">
        <f>ROUND(I155*H155,2)</f>
        <v>0</v>
      </c>
      <c r="K155" s="134" t="s">
        <v>225</v>
      </c>
      <c r="L155" s="28"/>
      <c r="M155" s="138" t="s">
        <v>1</v>
      </c>
      <c r="N155" s="139" t="s">
        <v>42</v>
      </c>
      <c r="O155" s="140">
        <v>0.25600000000000001</v>
      </c>
      <c r="P155" s="140">
        <f>O155*H155</f>
        <v>9.5047680000000003</v>
      </c>
      <c r="Q155" s="140">
        <v>0</v>
      </c>
      <c r="R155" s="140">
        <f>Q155*H155</f>
        <v>0</v>
      </c>
      <c r="S155" s="140">
        <v>0</v>
      </c>
      <c r="T155" s="141">
        <f>S155*H155</f>
        <v>0</v>
      </c>
      <c r="AR155" s="142" t="s">
        <v>155</v>
      </c>
      <c r="AT155" s="142" t="s">
        <v>159</v>
      </c>
      <c r="AU155" s="142" t="s">
        <v>86</v>
      </c>
      <c r="AY155" s="16" t="s">
        <v>156</v>
      </c>
      <c r="BE155" s="143">
        <f>IF(N155="základní",J155,0)</f>
        <v>0</v>
      </c>
      <c r="BF155" s="143">
        <f>IF(N155="snížená",J155,0)</f>
        <v>0</v>
      </c>
      <c r="BG155" s="143">
        <f>IF(N155="zákl. přenesená",J155,0)</f>
        <v>0</v>
      </c>
      <c r="BH155" s="143">
        <f>IF(N155="sníž. přenesená",J155,0)</f>
        <v>0</v>
      </c>
      <c r="BI155" s="143">
        <f>IF(N155="nulová",J155,0)</f>
        <v>0</v>
      </c>
      <c r="BJ155" s="16" t="s">
        <v>84</v>
      </c>
      <c r="BK155" s="143">
        <f>ROUND(I155*H155,2)</f>
        <v>0</v>
      </c>
      <c r="BL155" s="16" t="s">
        <v>155</v>
      </c>
      <c r="BM155" s="142" t="s">
        <v>653</v>
      </c>
    </row>
    <row r="156" spans="2:65" s="1" customFormat="1" ht="28.8">
      <c r="B156" s="28"/>
      <c r="D156" s="144" t="s">
        <v>164</v>
      </c>
      <c r="F156" s="145" t="s">
        <v>432</v>
      </c>
      <c r="L156" s="28"/>
      <c r="M156" s="146"/>
      <c r="T156" s="51"/>
      <c r="AT156" s="16" t="s">
        <v>164</v>
      </c>
      <c r="AU156" s="16" t="s">
        <v>86</v>
      </c>
    </row>
    <row r="157" spans="2:65" s="1" customFormat="1" ht="24.15" customHeight="1">
      <c r="B157" s="131"/>
      <c r="C157" s="132" t="s">
        <v>205</v>
      </c>
      <c r="D157" s="132" t="s">
        <v>159</v>
      </c>
      <c r="E157" s="133" t="s">
        <v>352</v>
      </c>
      <c r="F157" s="134" t="s">
        <v>353</v>
      </c>
      <c r="G157" s="135" t="s">
        <v>328</v>
      </c>
      <c r="H157" s="136">
        <v>77.968999999999994</v>
      </c>
      <c r="I157" s="137"/>
      <c r="J157" s="137">
        <f>ROUND(I157*H157,2)</f>
        <v>0</v>
      </c>
      <c r="K157" s="134" t="s">
        <v>225</v>
      </c>
      <c r="L157" s="28"/>
      <c r="M157" s="138" t="s">
        <v>1</v>
      </c>
      <c r="N157" s="139" t="s">
        <v>42</v>
      </c>
      <c r="O157" s="140">
        <v>0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155</v>
      </c>
      <c r="AT157" s="142" t="s">
        <v>159</v>
      </c>
      <c r="AU157" s="142" t="s">
        <v>86</v>
      </c>
      <c r="AY157" s="16" t="s">
        <v>156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6" t="s">
        <v>84</v>
      </c>
      <c r="BK157" s="143">
        <f>ROUND(I157*H157,2)</f>
        <v>0</v>
      </c>
      <c r="BL157" s="16" t="s">
        <v>155</v>
      </c>
      <c r="BM157" s="142" t="s">
        <v>654</v>
      </c>
    </row>
    <row r="158" spans="2:65" s="1" customFormat="1" ht="28.8">
      <c r="B158" s="28"/>
      <c r="D158" s="144" t="s">
        <v>164</v>
      </c>
      <c r="F158" s="145" t="s">
        <v>355</v>
      </c>
      <c r="L158" s="28"/>
      <c r="M158" s="146"/>
      <c r="T158" s="51"/>
      <c r="AT158" s="16" t="s">
        <v>164</v>
      </c>
      <c r="AU158" s="16" t="s">
        <v>86</v>
      </c>
    </row>
    <row r="159" spans="2:65" s="13" customFormat="1">
      <c r="B159" s="155"/>
      <c r="D159" s="144" t="s">
        <v>237</v>
      </c>
      <c r="F159" s="157" t="s">
        <v>655</v>
      </c>
      <c r="H159" s="158">
        <v>77.968999999999994</v>
      </c>
      <c r="L159" s="155"/>
      <c r="M159" s="159"/>
      <c r="T159" s="160"/>
      <c r="AT159" s="156" t="s">
        <v>237</v>
      </c>
      <c r="AU159" s="156" t="s">
        <v>86</v>
      </c>
      <c r="AV159" s="13" t="s">
        <v>86</v>
      </c>
      <c r="AW159" s="13" t="s">
        <v>3</v>
      </c>
      <c r="AX159" s="13" t="s">
        <v>84</v>
      </c>
      <c r="AY159" s="156" t="s">
        <v>156</v>
      </c>
    </row>
    <row r="160" spans="2:65" s="1" customFormat="1" ht="16.5" customHeight="1">
      <c r="B160" s="131"/>
      <c r="C160" s="132" t="s">
        <v>206</v>
      </c>
      <c r="D160" s="132" t="s">
        <v>159</v>
      </c>
      <c r="E160" s="133" t="s">
        <v>656</v>
      </c>
      <c r="F160" s="134" t="s">
        <v>657</v>
      </c>
      <c r="G160" s="135" t="s">
        <v>230</v>
      </c>
      <c r="H160" s="136">
        <v>37.128</v>
      </c>
      <c r="I160" s="137"/>
      <c r="J160" s="137">
        <f>ROUND(I160*H160,2)</f>
        <v>0</v>
      </c>
      <c r="K160" s="134" t="s">
        <v>225</v>
      </c>
      <c r="L160" s="28"/>
      <c r="M160" s="138" t="s">
        <v>1</v>
      </c>
      <c r="N160" s="139" t="s">
        <v>42</v>
      </c>
      <c r="O160" s="140">
        <v>5.3999999999999999E-2</v>
      </c>
      <c r="P160" s="140">
        <f>O160*H160</f>
        <v>2.004912</v>
      </c>
      <c r="Q160" s="140">
        <v>0</v>
      </c>
      <c r="R160" s="140">
        <f>Q160*H160</f>
        <v>0</v>
      </c>
      <c r="S160" s="140">
        <v>0</v>
      </c>
      <c r="T160" s="141">
        <f>S160*H160</f>
        <v>0</v>
      </c>
      <c r="AR160" s="142" t="s">
        <v>155</v>
      </c>
      <c r="AT160" s="142" t="s">
        <v>159</v>
      </c>
      <c r="AU160" s="142" t="s">
        <v>86</v>
      </c>
      <c r="AY160" s="16" t="s">
        <v>156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6" t="s">
        <v>84</v>
      </c>
      <c r="BK160" s="143">
        <f>ROUND(I160*H160,2)</f>
        <v>0</v>
      </c>
      <c r="BL160" s="16" t="s">
        <v>155</v>
      </c>
      <c r="BM160" s="142" t="s">
        <v>658</v>
      </c>
    </row>
    <row r="161" spans="2:65" s="1" customFormat="1" ht="28.8">
      <c r="B161" s="28"/>
      <c r="D161" s="144" t="s">
        <v>164</v>
      </c>
      <c r="F161" s="145" t="s">
        <v>659</v>
      </c>
      <c r="L161" s="28"/>
      <c r="M161" s="146"/>
      <c r="T161" s="51"/>
      <c r="AT161" s="16" t="s">
        <v>164</v>
      </c>
      <c r="AU161" s="16" t="s">
        <v>86</v>
      </c>
    </row>
    <row r="162" spans="2:65" s="13" customFormat="1">
      <c r="B162" s="155"/>
      <c r="D162" s="144" t="s">
        <v>237</v>
      </c>
      <c r="E162" s="156" t="s">
        <v>1</v>
      </c>
      <c r="F162" s="157" t="s">
        <v>660</v>
      </c>
      <c r="H162" s="158">
        <v>37.128</v>
      </c>
      <c r="L162" s="155"/>
      <c r="M162" s="159"/>
      <c r="T162" s="160"/>
      <c r="AT162" s="156" t="s">
        <v>237</v>
      </c>
      <c r="AU162" s="156" t="s">
        <v>86</v>
      </c>
      <c r="AV162" s="13" t="s">
        <v>86</v>
      </c>
      <c r="AW162" s="13" t="s">
        <v>33</v>
      </c>
      <c r="AX162" s="13" t="s">
        <v>84</v>
      </c>
      <c r="AY162" s="156" t="s">
        <v>156</v>
      </c>
    </row>
    <row r="163" spans="2:65" s="1" customFormat="1" ht="24.15" customHeight="1">
      <c r="B163" s="131"/>
      <c r="C163" s="132" t="s">
        <v>207</v>
      </c>
      <c r="D163" s="132" t="s">
        <v>159</v>
      </c>
      <c r="E163" s="133" t="s">
        <v>436</v>
      </c>
      <c r="F163" s="134" t="s">
        <v>437</v>
      </c>
      <c r="G163" s="135" t="s">
        <v>230</v>
      </c>
      <c r="H163" s="136">
        <v>75.504000000000005</v>
      </c>
      <c r="I163" s="137"/>
      <c r="J163" s="137">
        <f>ROUND(I163*H163,2)</f>
        <v>0</v>
      </c>
      <c r="K163" s="134" t="s">
        <v>225</v>
      </c>
      <c r="L163" s="28"/>
      <c r="M163" s="138" t="s">
        <v>1</v>
      </c>
      <c r="N163" s="139" t="s">
        <v>42</v>
      </c>
      <c r="O163" s="140">
        <v>0.32800000000000001</v>
      </c>
      <c r="P163" s="140">
        <f>O163*H163</f>
        <v>24.765312000000002</v>
      </c>
      <c r="Q163" s="140">
        <v>0</v>
      </c>
      <c r="R163" s="140">
        <f>Q163*H163</f>
        <v>0</v>
      </c>
      <c r="S163" s="140">
        <v>0</v>
      </c>
      <c r="T163" s="141">
        <f>S163*H163</f>
        <v>0</v>
      </c>
      <c r="AR163" s="142" t="s">
        <v>155</v>
      </c>
      <c r="AT163" s="142" t="s">
        <v>159</v>
      </c>
      <c r="AU163" s="142" t="s">
        <v>86</v>
      </c>
      <c r="AY163" s="16" t="s">
        <v>156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6" t="s">
        <v>84</v>
      </c>
      <c r="BK163" s="143">
        <f>ROUND(I163*H163,2)</f>
        <v>0</v>
      </c>
      <c r="BL163" s="16" t="s">
        <v>155</v>
      </c>
      <c r="BM163" s="142" t="s">
        <v>661</v>
      </c>
    </row>
    <row r="164" spans="2:65" s="1" customFormat="1" ht="28.8">
      <c r="B164" s="28"/>
      <c r="D164" s="144" t="s">
        <v>164</v>
      </c>
      <c r="F164" s="145" t="s">
        <v>439</v>
      </c>
      <c r="L164" s="28"/>
      <c r="M164" s="146"/>
      <c r="T164" s="51"/>
      <c r="AT164" s="16" t="s">
        <v>164</v>
      </c>
      <c r="AU164" s="16" t="s">
        <v>86</v>
      </c>
    </row>
    <row r="165" spans="2:65" s="13" customFormat="1">
      <c r="B165" s="155"/>
      <c r="D165" s="144" t="s">
        <v>237</v>
      </c>
      <c r="E165" s="156" t="s">
        <v>1</v>
      </c>
      <c r="F165" s="157" t="s">
        <v>662</v>
      </c>
      <c r="H165" s="158">
        <v>75.504000000000005</v>
      </c>
      <c r="L165" s="155"/>
      <c r="M165" s="159"/>
      <c r="T165" s="160"/>
      <c r="AT165" s="156" t="s">
        <v>237</v>
      </c>
      <c r="AU165" s="156" t="s">
        <v>86</v>
      </c>
      <c r="AV165" s="13" t="s">
        <v>86</v>
      </c>
      <c r="AW165" s="13" t="s">
        <v>33</v>
      </c>
      <c r="AX165" s="13" t="s">
        <v>84</v>
      </c>
      <c r="AY165" s="156" t="s">
        <v>156</v>
      </c>
    </row>
    <row r="166" spans="2:65" s="1" customFormat="1" ht="24.15" customHeight="1">
      <c r="B166" s="131"/>
      <c r="C166" s="132" t="s">
        <v>289</v>
      </c>
      <c r="D166" s="132" t="s">
        <v>159</v>
      </c>
      <c r="E166" s="133" t="s">
        <v>442</v>
      </c>
      <c r="F166" s="134" t="s">
        <v>443</v>
      </c>
      <c r="G166" s="135" t="s">
        <v>230</v>
      </c>
      <c r="H166" s="136">
        <v>24.335999999999999</v>
      </c>
      <c r="I166" s="137"/>
      <c r="J166" s="137">
        <f>ROUND(I166*H166,2)</f>
        <v>0</v>
      </c>
      <c r="K166" s="134" t="s">
        <v>225</v>
      </c>
      <c r="L166" s="28"/>
      <c r="M166" s="138" t="s">
        <v>1</v>
      </c>
      <c r="N166" s="139" t="s">
        <v>42</v>
      </c>
      <c r="O166" s="140">
        <v>0.435</v>
      </c>
      <c r="P166" s="140">
        <f>O166*H166</f>
        <v>10.58616</v>
      </c>
      <c r="Q166" s="140">
        <v>0</v>
      </c>
      <c r="R166" s="140">
        <f>Q166*H166</f>
        <v>0</v>
      </c>
      <c r="S166" s="140">
        <v>0</v>
      </c>
      <c r="T166" s="141">
        <f>S166*H166</f>
        <v>0</v>
      </c>
      <c r="AR166" s="142" t="s">
        <v>155</v>
      </c>
      <c r="AT166" s="142" t="s">
        <v>159</v>
      </c>
      <c r="AU166" s="142" t="s">
        <v>86</v>
      </c>
      <c r="AY166" s="16" t="s">
        <v>156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16" t="s">
        <v>84</v>
      </c>
      <c r="BK166" s="143">
        <f>ROUND(I166*H166,2)</f>
        <v>0</v>
      </c>
      <c r="BL166" s="16" t="s">
        <v>155</v>
      </c>
      <c r="BM166" s="142" t="s">
        <v>663</v>
      </c>
    </row>
    <row r="167" spans="2:65" s="1" customFormat="1" ht="48">
      <c r="B167" s="28"/>
      <c r="D167" s="144" t="s">
        <v>164</v>
      </c>
      <c r="F167" s="145" t="s">
        <v>445</v>
      </c>
      <c r="L167" s="28"/>
      <c r="M167" s="146"/>
      <c r="T167" s="51"/>
      <c r="AT167" s="16" t="s">
        <v>164</v>
      </c>
      <c r="AU167" s="16" t="s">
        <v>86</v>
      </c>
    </row>
    <row r="168" spans="2:65" s="13" customFormat="1">
      <c r="B168" s="155"/>
      <c r="D168" s="144" t="s">
        <v>237</v>
      </c>
      <c r="E168" s="156" t="s">
        <v>1</v>
      </c>
      <c r="F168" s="157" t="s">
        <v>664</v>
      </c>
      <c r="H168" s="158">
        <v>24.335999999999999</v>
      </c>
      <c r="L168" s="155"/>
      <c r="M168" s="159"/>
      <c r="T168" s="160"/>
      <c r="AT168" s="156" t="s">
        <v>237</v>
      </c>
      <c r="AU168" s="156" t="s">
        <v>86</v>
      </c>
      <c r="AV168" s="13" t="s">
        <v>86</v>
      </c>
      <c r="AW168" s="13" t="s">
        <v>33</v>
      </c>
      <c r="AX168" s="13" t="s">
        <v>84</v>
      </c>
      <c r="AY168" s="156" t="s">
        <v>156</v>
      </c>
    </row>
    <row r="169" spans="2:65" s="1" customFormat="1" ht="16.5" customHeight="1">
      <c r="B169" s="131"/>
      <c r="C169" s="167" t="s">
        <v>8</v>
      </c>
      <c r="D169" s="167" t="s">
        <v>274</v>
      </c>
      <c r="E169" s="168" t="s">
        <v>665</v>
      </c>
      <c r="F169" s="169" t="s">
        <v>666</v>
      </c>
      <c r="G169" s="170" t="s">
        <v>328</v>
      </c>
      <c r="H169" s="171">
        <v>48.671999999999997</v>
      </c>
      <c r="I169" s="172"/>
      <c r="J169" s="172">
        <f>ROUND(I169*H169,2)</f>
        <v>0</v>
      </c>
      <c r="K169" s="169" t="s">
        <v>225</v>
      </c>
      <c r="L169" s="173"/>
      <c r="M169" s="174" t="s">
        <v>1</v>
      </c>
      <c r="N169" s="175" t="s">
        <v>42</v>
      </c>
      <c r="O169" s="140">
        <v>0</v>
      </c>
      <c r="P169" s="140">
        <f>O169*H169</f>
        <v>0</v>
      </c>
      <c r="Q169" s="140">
        <v>1</v>
      </c>
      <c r="R169" s="140">
        <f>Q169*H169</f>
        <v>48.671999999999997</v>
      </c>
      <c r="S169" s="140">
        <v>0</v>
      </c>
      <c r="T169" s="141">
        <f>S169*H169</f>
        <v>0</v>
      </c>
      <c r="AR169" s="142" t="s">
        <v>194</v>
      </c>
      <c r="AT169" s="142" t="s">
        <v>274</v>
      </c>
      <c r="AU169" s="142" t="s">
        <v>86</v>
      </c>
      <c r="AY169" s="16" t="s">
        <v>156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6" t="s">
        <v>84</v>
      </c>
      <c r="BK169" s="143">
        <f>ROUND(I169*H169,2)</f>
        <v>0</v>
      </c>
      <c r="BL169" s="16" t="s">
        <v>155</v>
      </c>
      <c r="BM169" s="142" t="s">
        <v>667</v>
      </c>
    </row>
    <row r="170" spans="2:65" s="1" customFormat="1">
      <c r="B170" s="28"/>
      <c r="D170" s="144" t="s">
        <v>164</v>
      </c>
      <c r="F170" s="145" t="s">
        <v>666</v>
      </c>
      <c r="L170" s="28"/>
      <c r="M170" s="146"/>
      <c r="T170" s="51"/>
      <c r="AT170" s="16" t="s">
        <v>164</v>
      </c>
      <c r="AU170" s="16" t="s">
        <v>86</v>
      </c>
    </row>
    <row r="171" spans="2:65" s="13" customFormat="1">
      <c r="B171" s="155"/>
      <c r="D171" s="144" t="s">
        <v>237</v>
      </c>
      <c r="F171" s="157" t="s">
        <v>668</v>
      </c>
      <c r="H171" s="158">
        <v>48.671999999999997</v>
      </c>
      <c r="L171" s="155"/>
      <c r="M171" s="159"/>
      <c r="T171" s="160"/>
      <c r="AT171" s="156" t="s">
        <v>237</v>
      </c>
      <c r="AU171" s="156" t="s">
        <v>86</v>
      </c>
      <c r="AV171" s="13" t="s">
        <v>86</v>
      </c>
      <c r="AW171" s="13" t="s">
        <v>3</v>
      </c>
      <c r="AX171" s="13" t="s">
        <v>84</v>
      </c>
      <c r="AY171" s="156" t="s">
        <v>156</v>
      </c>
    </row>
    <row r="172" spans="2:65" s="11" customFormat="1" ht="22.95" customHeight="1">
      <c r="B172" s="120"/>
      <c r="D172" s="121" t="s">
        <v>76</v>
      </c>
      <c r="E172" s="129" t="s">
        <v>155</v>
      </c>
      <c r="F172" s="129" t="s">
        <v>456</v>
      </c>
      <c r="J172" s="130">
        <f>BK172</f>
        <v>0</v>
      </c>
      <c r="L172" s="120"/>
      <c r="M172" s="124"/>
      <c r="P172" s="125">
        <f>SUM(P173:P175)</f>
        <v>10.5768</v>
      </c>
      <c r="R172" s="125">
        <f>SUM(R173:R175)</f>
        <v>11.7984048</v>
      </c>
      <c r="T172" s="126">
        <f>SUM(T173:T175)</f>
        <v>0</v>
      </c>
      <c r="AR172" s="121" t="s">
        <v>84</v>
      </c>
      <c r="AT172" s="127" t="s">
        <v>76</v>
      </c>
      <c r="AU172" s="127" t="s">
        <v>84</v>
      </c>
      <c r="AY172" s="121" t="s">
        <v>156</v>
      </c>
      <c r="BK172" s="128">
        <f>SUM(BK173:BK175)</f>
        <v>0</v>
      </c>
    </row>
    <row r="173" spans="2:65" s="1" customFormat="1" ht="24.15" customHeight="1">
      <c r="B173" s="131"/>
      <c r="C173" s="132" t="s">
        <v>292</v>
      </c>
      <c r="D173" s="132" t="s">
        <v>159</v>
      </c>
      <c r="E173" s="133" t="s">
        <v>457</v>
      </c>
      <c r="F173" s="134" t="s">
        <v>458</v>
      </c>
      <c r="G173" s="135" t="s">
        <v>230</v>
      </c>
      <c r="H173" s="136">
        <v>6.24</v>
      </c>
      <c r="I173" s="137"/>
      <c r="J173" s="137">
        <f>ROUND(I173*H173,2)</f>
        <v>0</v>
      </c>
      <c r="K173" s="134" t="s">
        <v>225</v>
      </c>
      <c r="L173" s="28"/>
      <c r="M173" s="138" t="s">
        <v>1</v>
      </c>
      <c r="N173" s="139" t="s">
        <v>42</v>
      </c>
      <c r="O173" s="140">
        <v>1.6950000000000001</v>
      </c>
      <c r="P173" s="140">
        <f>O173*H173</f>
        <v>10.5768</v>
      </c>
      <c r="Q173" s="140">
        <v>1.8907700000000001</v>
      </c>
      <c r="R173" s="140">
        <f>Q173*H173</f>
        <v>11.7984048</v>
      </c>
      <c r="S173" s="140">
        <v>0</v>
      </c>
      <c r="T173" s="141">
        <f>S173*H173</f>
        <v>0</v>
      </c>
      <c r="AR173" s="142" t="s">
        <v>155</v>
      </c>
      <c r="AT173" s="142" t="s">
        <v>159</v>
      </c>
      <c r="AU173" s="142" t="s">
        <v>86</v>
      </c>
      <c r="AY173" s="16" t="s">
        <v>156</v>
      </c>
      <c r="BE173" s="143">
        <f>IF(N173="základní",J173,0)</f>
        <v>0</v>
      </c>
      <c r="BF173" s="143">
        <f>IF(N173="snížená",J173,0)</f>
        <v>0</v>
      </c>
      <c r="BG173" s="143">
        <f>IF(N173="zákl. přenesená",J173,0)</f>
        <v>0</v>
      </c>
      <c r="BH173" s="143">
        <f>IF(N173="sníž. přenesená",J173,0)</f>
        <v>0</v>
      </c>
      <c r="BI173" s="143">
        <f>IF(N173="nulová",J173,0)</f>
        <v>0</v>
      </c>
      <c r="BJ173" s="16" t="s">
        <v>84</v>
      </c>
      <c r="BK173" s="143">
        <f>ROUND(I173*H173,2)</f>
        <v>0</v>
      </c>
      <c r="BL173" s="16" t="s">
        <v>155</v>
      </c>
      <c r="BM173" s="142" t="s">
        <v>669</v>
      </c>
    </row>
    <row r="174" spans="2:65" s="1" customFormat="1" ht="19.2">
      <c r="B174" s="28"/>
      <c r="D174" s="144" t="s">
        <v>164</v>
      </c>
      <c r="F174" s="145" t="s">
        <v>460</v>
      </c>
      <c r="L174" s="28"/>
      <c r="M174" s="146"/>
      <c r="T174" s="51"/>
      <c r="AT174" s="16" t="s">
        <v>164</v>
      </c>
      <c r="AU174" s="16" t="s">
        <v>86</v>
      </c>
    </row>
    <row r="175" spans="2:65" s="13" customFormat="1">
      <c r="B175" s="155"/>
      <c r="D175" s="144" t="s">
        <v>237</v>
      </c>
      <c r="E175" s="156" t="s">
        <v>1</v>
      </c>
      <c r="F175" s="157" t="s">
        <v>670</v>
      </c>
      <c r="H175" s="158">
        <v>6.24</v>
      </c>
      <c r="L175" s="155"/>
      <c r="M175" s="159"/>
      <c r="T175" s="160"/>
      <c r="AT175" s="156" t="s">
        <v>237</v>
      </c>
      <c r="AU175" s="156" t="s">
        <v>86</v>
      </c>
      <c r="AV175" s="13" t="s">
        <v>86</v>
      </c>
      <c r="AW175" s="13" t="s">
        <v>33</v>
      </c>
      <c r="AX175" s="13" t="s">
        <v>84</v>
      </c>
      <c r="AY175" s="156" t="s">
        <v>156</v>
      </c>
    </row>
    <row r="176" spans="2:65" s="11" customFormat="1" ht="22.95" customHeight="1">
      <c r="B176" s="120"/>
      <c r="D176" s="121" t="s">
        <v>76</v>
      </c>
      <c r="E176" s="129" t="s">
        <v>179</v>
      </c>
      <c r="F176" s="129" t="s">
        <v>284</v>
      </c>
      <c r="J176" s="130">
        <f>BK176</f>
        <v>0</v>
      </c>
      <c r="L176" s="120"/>
      <c r="M176" s="124"/>
      <c r="P176" s="125">
        <f>SUM(P177:P189)</f>
        <v>2.4749999999999996</v>
      </c>
      <c r="R176" s="125">
        <f>SUM(R177:R189)</f>
        <v>8.8691999999999993</v>
      </c>
      <c r="T176" s="126">
        <f>SUM(T177:T189)</f>
        <v>0</v>
      </c>
      <c r="AR176" s="121" t="s">
        <v>84</v>
      </c>
      <c r="AT176" s="127" t="s">
        <v>76</v>
      </c>
      <c r="AU176" s="127" t="s">
        <v>84</v>
      </c>
      <c r="AY176" s="121" t="s">
        <v>156</v>
      </c>
      <c r="BK176" s="128">
        <f>SUM(BK177:BK189)</f>
        <v>0</v>
      </c>
    </row>
    <row r="177" spans="2:65" s="1" customFormat="1" ht="24.15" customHeight="1">
      <c r="B177" s="131"/>
      <c r="C177" s="132" t="s">
        <v>293</v>
      </c>
      <c r="D177" s="132" t="s">
        <v>159</v>
      </c>
      <c r="E177" s="133" t="s">
        <v>671</v>
      </c>
      <c r="F177" s="134" t="s">
        <v>672</v>
      </c>
      <c r="G177" s="135" t="s">
        <v>224</v>
      </c>
      <c r="H177" s="136">
        <v>15</v>
      </c>
      <c r="I177" s="137"/>
      <c r="J177" s="137">
        <f>ROUND(I177*H177,2)</f>
        <v>0</v>
      </c>
      <c r="K177" s="134" t="s">
        <v>225</v>
      </c>
      <c r="L177" s="28"/>
      <c r="M177" s="138" t="s">
        <v>1</v>
      </c>
      <c r="N177" s="139" t="s">
        <v>42</v>
      </c>
      <c r="O177" s="140">
        <v>2.7E-2</v>
      </c>
      <c r="P177" s="140">
        <f>O177*H177</f>
        <v>0.40499999999999997</v>
      </c>
      <c r="Q177" s="140">
        <v>0.29699999999999999</v>
      </c>
      <c r="R177" s="140">
        <f>Q177*H177</f>
        <v>4.4550000000000001</v>
      </c>
      <c r="S177" s="140">
        <v>0</v>
      </c>
      <c r="T177" s="141">
        <f>S177*H177</f>
        <v>0</v>
      </c>
      <c r="AR177" s="142" t="s">
        <v>155</v>
      </c>
      <c r="AT177" s="142" t="s">
        <v>159</v>
      </c>
      <c r="AU177" s="142" t="s">
        <v>86</v>
      </c>
      <c r="AY177" s="16" t="s">
        <v>156</v>
      </c>
      <c r="BE177" s="143">
        <f>IF(N177="základní",J177,0)</f>
        <v>0</v>
      </c>
      <c r="BF177" s="143">
        <f>IF(N177="snížená",J177,0)</f>
        <v>0</v>
      </c>
      <c r="BG177" s="143">
        <f>IF(N177="zákl. přenesená",J177,0)</f>
        <v>0</v>
      </c>
      <c r="BH177" s="143">
        <f>IF(N177="sníž. přenesená",J177,0)</f>
        <v>0</v>
      </c>
      <c r="BI177" s="143">
        <f>IF(N177="nulová",J177,0)</f>
        <v>0</v>
      </c>
      <c r="BJ177" s="16" t="s">
        <v>84</v>
      </c>
      <c r="BK177" s="143">
        <f>ROUND(I177*H177,2)</f>
        <v>0</v>
      </c>
      <c r="BL177" s="16" t="s">
        <v>155</v>
      </c>
      <c r="BM177" s="142" t="s">
        <v>673</v>
      </c>
    </row>
    <row r="178" spans="2:65" s="1" customFormat="1" ht="28.8">
      <c r="B178" s="28"/>
      <c r="D178" s="144" t="s">
        <v>164</v>
      </c>
      <c r="F178" s="145" t="s">
        <v>674</v>
      </c>
      <c r="L178" s="28"/>
      <c r="M178" s="146"/>
      <c r="T178" s="51"/>
      <c r="AT178" s="16" t="s">
        <v>164</v>
      </c>
      <c r="AU178" s="16" t="s">
        <v>86</v>
      </c>
    </row>
    <row r="179" spans="2:65" s="13" customFormat="1">
      <c r="B179" s="155"/>
      <c r="D179" s="144" t="s">
        <v>237</v>
      </c>
      <c r="E179" s="156" t="s">
        <v>1</v>
      </c>
      <c r="F179" s="157" t="s">
        <v>675</v>
      </c>
      <c r="H179" s="158">
        <v>15</v>
      </c>
      <c r="L179" s="155"/>
      <c r="M179" s="159"/>
      <c r="T179" s="160"/>
      <c r="AT179" s="156" t="s">
        <v>237</v>
      </c>
      <c r="AU179" s="156" t="s">
        <v>86</v>
      </c>
      <c r="AV179" s="13" t="s">
        <v>86</v>
      </c>
      <c r="AW179" s="13" t="s">
        <v>33</v>
      </c>
      <c r="AX179" s="13" t="s">
        <v>84</v>
      </c>
      <c r="AY179" s="156" t="s">
        <v>156</v>
      </c>
    </row>
    <row r="180" spans="2:65" s="1" customFormat="1" ht="21.75" customHeight="1">
      <c r="B180" s="131"/>
      <c r="C180" s="132" t="s">
        <v>296</v>
      </c>
      <c r="D180" s="132" t="s">
        <v>159</v>
      </c>
      <c r="E180" s="133" t="s">
        <v>676</v>
      </c>
      <c r="F180" s="134" t="s">
        <v>677</v>
      </c>
      <c r="G180" s="135" t="s">
        <v>224</v>
      </c>
      <c r="H180" s="136">
        <v>15</v>
      </c>
      <c r="I180" s="137"/>
      <c r="J180" s="137">
        <f>ROUND(I180*H180,2)</f>
        <v>0</v>
      </c>
      <c r="K180" s="134" t="s">
        <v>225</v>
      </c>
      <c r="L180" s="28"/>
      <c r="M180" s="138" t="s">
        <v>1</v>
      </c>
      <c r="N180" s="139" t="s">
        <v>42</v>
      </c>
      <c r="O180" s="140">
        <v>9.4E-2</v>
      </c>
      <c r="P180" s="140">
        <f>O180*H180</f>
        <v>1.41</v>
      </c>
      <c r="Q180" s="140">
        <v>0</v>
      </c>
      <c r="R180" s="140">
        <f>Q180*H180</f>
        <v>0</v>
      </c>
      <c r="S180" s="140">
        <v>0</v>
      </c>
      <c r="T180" s="141">
        <f>S180*H180</f>
        <v>0</v>
      </c>
      <c r="AR180" s="142" t="s">
        <v>155</v>
      </c>
      <c r="AT180" s="142" t="s">
        <v>159</v>
      </c>
      <c r="AU180" s="142" t="s">
        <v>86</v>
      </c>
      <c r="AY180" s="16" t="s">
        <v>156</v>
      </c>
      <c r="BE180" s="143">
        <f>IF(N180="základní",J180,0)</f>
        <v>0</v>
      </c>
      <c r="BF180" s="143">
        <f>IF(N180="snížená",J180,0)</f>
        <v>0</v>
      </c>
      <c r="BG180" s="143">
        <f>IF(N180="zákl. přenesená",J180,0)</f>
        <v>0</v>
      </c>
      <c r="BH180" s="143">
        <f>IF(N180="sníž. přenesená",J180,0)</f>
        <v>0</v>
      </c>
      <c r="BI180" s="143">
        <f>IF(N180="nulová",J180,0)</f>
        <v>0</v>
      </c>
      <c r="BJ180" s="16" t="s">
        <v>84</v>
      </c>
      <c r="BK180" s="143">
        <f>ROUND(I180*H180,2)</f>
        <v>0</v>
      </c>
      <c r="BL180" s="16" t="s">
        <v>155</v>
      </c>
      <c r="BM180" s="142" t="s">
        <v>678</v>
      </c>
    </row>
    <row r="181" spans="2:65" s="1" customFormat="1" ht="19.2">
      <c r="B181" s="28"/>
      <c r="D181" s="144" t="s">
        <v>164</v>
      </c>
      <c r="F181" s="145" t="s">
        <v>679</v>
      </c>
      <c r="L181" s="28"/>
      <c r="M181" s="146"/>
      <c r="T181" s="51"/>
      <c r="AT181" s="16" t="s">
        <v>164</v>
      </c>
      <c r="AU181" s="16" t="s">
        <v>86</v>
      </c>
    </row>
    <row r="182" spans="2:65" s="1" customFormat="1" ht="33" customHeight="1">
      <c r="B182" s="131"/>
      <c r="C182" s="132" t="s">
        <v>297</v>
      </c>
      <c r="D182" s="132" t="s">
        <v>159</v>
      </c>
      <c r="E182" s="133" t="s">
        <v>290</v>
      </c>
      <c r="F182" s="134" t="s">
        <v>291</v>
      </c>
      <c r="G182" s="135" t="s">
        <v>224</v>
      </c>
      <c r="H182" s="136">
        <v>15</v>
      </c>
      <c r="I182" s="137"/>
      <c r="J182" s="137">
        <f>ROUND(I182*H182,2)</f>
        <v>0</v>
      </c>
      <c r="K182" s="134" t="s">
        <v>225</v>
      </c>
      <c r="L182" s="28"/>
      <c r="M182" s="138" t="s">
        <v>1</v>
      </c>
      <c r="N182" s="139" t="s">
        <v>42</v>
      </c>
      <c r="O182" s="140">
        <v>2.5000000000000001E-2</v>
      </c>
      <c r="P182" s="140">
        <f>O182*H182</f>
        <v>0.375</v>
      </c>
      <c r="Q182" s="140">
        <v>0.18462999999999999</v>
      </c>
      <c r="R182" s="140">
        <f>Q182*H182</f>
        <v>2.76945</v>
      </c>
      <c r="S182" s="140">
        <v>0</v>
      </c>
      <c r="T182" s="141">
        <f>S182*H182</f>
        <v>0</v>
      </c>
      <c r="AR182" s="142" t="s">
        <v>155</v>
      </c>
      <c r="AT182" s="142" t="s">
        <v>159</v>
      </c>
      <c r="AU182" s="142" t="s">
        <v>86</v>
      </c>
      <c r="AY182" s="16" t="s">
        <v>156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6" t="s">
        <v>84</v>
      </c>
      <c r="BK182" s="143">
        <f>ROUND(I182*H182,2)</f>
        <v>0</v>
      </c>
      <c r="BL182" s="16" t="s">
        <v>155</v>
      </c>
      <c r="BM182" s="142" t="s">
        <v>680</v>
      </c>
    </row>
    <row r="183" spans="2:65" s="1" customFormat="1" ht="28.8">
      <c r="B183" s="28"/>
      <c r="D183" s="144" t="s">
        <v>164</v>
      </c>
      <c r="F183" s="145" t="s">
        <v>681</v>
      </c>
      <c r="L183" s="28"/>
      <c r="M183" s="146"/>
      <c r="T183" s="51"/>
      <c r="AT183" s="16" t="s">
        <v>164</v>
      </c>
      <c r="AU183" s="16" t="s">
        <v>86</v>
      </c>
    </row>
    <row r="184" spans="2:65" s="1" customFormat="1" ht="24.15" customHeight="1">
      <c r="B184" s="131"/>
      <c r="C184" s="132" t="s">
        <v>298</v>
      </c>
      <c r="D184" s="132" t="s">
        <v>159</v>
      </c>
      <c r="E184" s="133" t="s">
        <v>682</v>
      </c>
      <c r="F184" s="134" t="s">
        <v>683</v>
      </c>
      <c r="G184" s="135" t="s">
        <v>224</v>
      </c>
      <c r="H184" s="136">
        <v>15</v>
      </c>
      <c r="I184" s="137"/>
      <c r="J184" s="137">
        <f>ROUND(I184*H184,2)</f>
        <v>0</v>
      </c>
      <c r="K184" s="134" t="s">
        <v>225</v>
      </c>
      <c r="L184" s="28"/>
      <c r="M184" s="138" t="s">
        <v>1</v>
      </c>
      <c r="N184" s="139" t="s">
        <v>42</v>
      </c>
      <c r="O184" s="140">
        <v>4.0000000000000001E-3</v>
      </c>
      <c r="P184" s="140">
        <f>O184*H184</f>
        <v>0.06</v>
      </c>
      <c r="Q184" s="140">
        <v>5.6100000000000004E-3</v>
      </c>
      <c r="R184" s="140">
        <f>Q184*H184</f>
        <v>8.4150000000000003E-2</v>
      </c>
      <c r="S184" s="140">
        <v>0</v>
      </c>
      <c r="T184" s="141">
        <f>S184*H184</f>
        <v>0</v>
      </c>
      <c r="AR184" s="142" t="s">
        <v>155</v>
      </c>
      <c r="AT184" s="142" t="s">
        <v>159</v>
      </c>
      <c r="AU184" s="142" t="s">
        <v>86</v>
      </c>
      <c r="AY184" s="16" t="s">
        <v>156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6" t="s">
        <v>84</v>
      </c>
      <c r="BK184" s="143">
        <f>ROUND(I184*H184,2)</f>
        <v>0</v>
      </c>
      <c r="BL184" s="16" t="s">
        <v>155</v>
      </c>
      <c r="BM184" s="142" t="s">
        <v>684</v>
      </c>
    </row>
    <row r="185" spans="2:65" s="1" customFormat="1" ht="19.2">
      <c r="B185" s="28"/>
      <c r="D185" s="144" t="s">
        <v>164</v>
      </c>
      <c r="F185" s="145" t="s">
        <v>685</v>
      </c>
      <c r="L185" s="28"/>
      <c r="M185" s="146"/>
      <c r="T185" s="51"/>
      <c r="AT185" s="16" t="s">
        <v>164</v>
      </c>
      <c r="AU185" s="16" t="s">
        <v>86</v>
      </c>
    </row>
    <row r="186" spans="2:65" s="1" customFormat="1" ht="21.75" customHeight="1">
      <c r="B186" s="131"/>
      <c r="C186" s="132" t="s">
        <v>7</v>
      </c>
      <c r="D186" s="132" t="s">
        <v>159</v>
      </c>
      <c r="E186" s="133" t="s">
        <v>686</v>
      </c>
      <c r="F186" s="134" t="s">
        <v>687</v>
      </c>
      <c r="G186" s="135" t="s">
        <v>224</v>
      </c>
      <c r="H186" s="136">
        <v>15</v>
      </c>
      <c r="I186" s="137"/>
      <c r="J186" s="137">
        <f>ROUND(I186*H186,2)</f>
        <v>0</v>
      </c>
      <c r="K186" s="134" t="s">
        <v>225</v>
      </c>
      <c r="L186" s="28"/>
      <c r="M186" s="138" t="s">
        <v>1</v>
      </c>
      <c r="N186" s="139" t="s">
        <v>42</v>
      </c>
      <c r="O186" s="140">
        <v>2E-3</v>
      </c>
      <c r="P186" s="140">
        <f>O186*H186</f>
        <v>0.03</v>
      </c>
      <c r="Q186" s="140">
        <v>3.1E-4</v>
      </c>
      <c r="R186" s="140">
        <f>Q186*H186</f>
        <v>4.6499999999999996E-3</v>
      </c>
      <c r="S186" s="140">
        <v>0</v>
      </c>
      <c r="T186" s="141">
        <f>S186*H186</f>
        <v>0</v>
      </c>
      <c r="AR186" s="142" t="s">
        <v>155</v>
      </c>
      <c r="AT186" s="142" t="s">
        <v>159</v>
      </c>
      <c r="AU186" s="142" t="s">
        <v>86</v>
      </c>
      <c r="AY186" s="16" t="s">
        <v>156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6" t="s">
        <v>84</v>
      </c>
      <c r="BK186" s="143">
        <f>ROUND(I186*H186,2)</f>
        <v>0</v>
      </c>
      <c r="BL186" s="16" t="s">
        <v>155</v>
      </c>
      <c r="BM186" s="142" t="s">
        <v>688</v>
      </c>
    </row>
    <row r="187" spans="2:65" s="1" customFormat="1" ht="19.2">
      <c r="B187" s="28"/>
      <c r="D187" s="144" t="s">
        <v>164</v>
      </c>
      <c r="F187" s="145" t="s">
        <v>689</v>
      </c>
      <c r="L187" s="28"/>
      <c r="M187" s="146"/>
      <c r="T187" s="51"/>
      <c r="AT187" s="16" t="s">
        <v>164</v>
      </c>
      <c r="AU187" s="16" t="s">
        <v>86</v>
      </c>
    </row>
    <row r="188" spans="2:65" s="1" customFormat="1" ht="33" customHeight="1">
      <c r="B188" s="131"/>
      <c r="C188" s="132" t="s">
        <v>300</v>
      </c>
      <c r="D188" s="132" t="s">
        <v>159</v>
      </c>
      <c r="E188" s="133" t="s">
        <v>294</v>
      </c>
      <c r="F188" s="134" t="s">
        <v>295</v>
      </c>
      <c r="G188" s="135" t="s">
        <v>224</v>
      </c>
      <c r="H188" s="136">
        <v>15</v>
      </c>
      <c r="I188" s="137"/>
      <c r="J188" s="137">
        <f>ROUND(I188*H188,2)</f>
        <v>0</v>
      </c>
      <c r="K188" s="134" t="s">
        <v>225</v>
      </c>
      <c r="L188" s="28"/>
      <c r="M188" s="138" t="s">
        <v>1</v>
      </c>
      <c r="N188" s="139" t="s">
        <v>42</v>
      </c>
      <c r="O188" s="140">
        <v>1.2999999999999999E-2</v>
      </c>
      <c r="P188" s="140">
        <f>O188*H188</f>
        <v>0.19499999999999998</v>
      </c>
      <c r="Q188" s="140">
        <v>0.10373</v>
      </c>
      <c r="R188" s="140">
        <f>Q188*H188</f>
        <v>1.5559499999999999</v>
      </c>
      <c r="S188" s="140">
        <v>0</v>
      </c>
      <c r="T188" s="141">
        <f>S188*H188</f>
        <v>0</v>
      </c>
      <c r="AR188" s="142" t="s">
        <v>155</v>
      </c>
      <c r="AT188" s="142" t="s">
        <v>159</v>
      </c>
      <c r="AU188" s="142" t="s">
        <v>86</v>
      </c>
      <c r="AY188" s="16" t="s">
        <v>156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6" t="s">
        <v>84</v>
      </c>
      <c r="BK188" s="143">
        <f>ROUND(I188*H188,2)</f>
        <v>0</v>
      </c>
      <c r="BL188" s="16" t="s">
        <v>155</v>
      </c>
      <c r="BM188" s="142" t="s">
        <v>690</v>
      </c>
    </row>
    <row r="189" spans="2:65" s="1" customFormat="1" ht="28.8">
      <c r="B189" s="28"/>
      <c r="D189" s="144" t="s">
        <v>164</v>
      </c>
      <c r="F189" s="145" t="s">
        <v>691</v>
      </c>
      <c r="L189" s="28"/>
      <c r="M189" s="146"/>
      <c r="T189" s="51"/>
      <c r="AT189" s="16" t="s">
        <v>164</v>
      </c>
      <c r="AU189" s="16" t="s">
        <v>86</v>
      </c>
    </row>
    <row r="190" spans="2:65" s="11" customFormat="1" ht="22.95" customHeight="1">
      <c r="B190" s="120"/>
      <c r="D190" s="121" t="s">
        <v>76</v>
      </c>
      <c r="E190" s="129" t="s">
        <v>194</v>
      </c>
      <c r="F190" s="129" t="s">
        <v>299</v>
      </c>
      <c r="J190" s="130">
        <f>BK190</f>
        <v>0</v>
      </c>
      <c r="L190" s="120"/>
      <c r="M190" s="124"/>
      <c r="P190" s="125">
        <f>SUM(P191:P232)</f>
        <v>70.392800000000008</v>
      </c>
      <c r="R190" s="125">
        <f>SUM(R191:R232)</f>
        <v>0.92076760000000002</v>
      </c>
      <c r="T190" s="126">
        <f>SUM(T191:T232)</f>
        <v>0</v>
      </c>
      <c r="AR190" s="121" t="s">
        <v>84</v>
      </c>
      <c r="AT190" s="127" t="s">
        <v>76</v>
      </c>
      <c r="AU190" s="127" t="s">
        <v>84</v>
      </c>
      <c r="AY190" s="121" t="s">
        <v>156</v>
      </c>
      <c r="BK190" s="128">
        <f>SUM(BK191:BK232)</f>
        <v>0</v>
      </c>
    </row>
    <row r="191" spans="2:65" s="1" customFormat="1" ht="24.15" customHeight="1">
      <c r="B191" s="131"/>
      <c r="C191" s="132" t="s">
        <v>302</v>
      </c>
      <c r="D191" s="132" t="s">
        <v>159</v>
      </c>
      <c r="E191" s="133" t="s">
        <v>692</v>
      </c>
      <c r="F191" s="134" t="s">
        <v>693</v>
      </c>
      <c r="G191" s="135" t="s">
        <v>301</v>
      </c>
      <c r="H191" s="136">
        <v>10</v>
      </c>
      <c r="I191" s="137"/>
      <c r="J191" s="137">
        <f>ROUND(I191*H191,2)</f>
        <v>0</v>
      </c>
      <c r="K191" s="134" t="s">
        <v>225</v>
      </c>
      <c r="L191" s="28"/>
      <c r="M191" s="138" t="s">
        <v>1</v>
      </c>
      <c r="N191" s="139" t="s">
        <v>42</v>
      </c>
      <c r="O191" s="140">
        <v>0.75900000000000001</v>
      </c>
      <c r="P191" s="140">
        <f>O191*H191</f>
        <v>7.59</v>
      </c>
      <c r="Q191" s="140">
        <v>1.67E-3</v>
      </c>
      <c r="R191" s="140">
        <f>Q191*H191</f>
        <v>1.67E-2</v>
      </c>
      <c r="S191" s="140">
        <v>0</v>
      </c>
      <c r="T191" s="141">
        <f>S191*H191</f>
        <v>0</v>
      </c>
      <c r="AR191" s="142" t="s">
        <v>155</v>
      </c>
      <c r="AT191" s="142" t="s">
        <v>159</v>
      </c>
      <c r="AU191" s="142" t="s">
        <v>86</v>
      </c>
      <c r="AY191" s="16" t="s">
        <v>156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6" t="s">
        <v>84</v>
      </c>
      <c r="BK191" s="143">
        <f>ROUND(I191*H191,2)</f>
        <v>0</v>
      </c>
      <c r="BL191" s="16" t="s">
        <v>155</v>
      </c>
      <c r="BM191" s="142" t="s">
        <v>694</v>
      </c>
    </row>
    <row r="192" spans="2:65" s="1" customFormat="1" ht="28.8">
      <c r="B192" s="28"/>
      <c r="D192" s="144" t="s">
        <v>164</v>
      </c>
      <c r="F192" s="145" t="s">
        <v>695</v>
      </c>
      <c r="L192" s="28"/>
      <c r="M192" s="146"/>
      <c r="T192" s="51"/>
      <c r="AT192" s="16" t="s">
        <v>164</v>
      </c>
      <c r="AU192" s="16" t="s">
        <v>86</v>
      </c>
    </row>
    <row r="193" spans="2:65" s="13" customFormat="1">
      <c r="B193" s="155"/>
      <c r="D193" s="144" t="s">
        <v>237</v>
      </c>
      <c r="E193" s="156" t="s">
        <v>1</v>
      </c>
      <c r="F193" s="157" t="s">
        <v>696</v>
      </c>
      <c r="H193" s="158">
        <v>10</v>
      </c>
      <c r="L193" s="155"/>
      <c r="M193" s="159"/>
      <c r="T193" s="160"/>
      <c r="AT193" s="156" t="s">
        <v>237</v>
      </c>
      <c r="AU193" s="156" t="s">
        <v>86</v>
      </c>
      <c r="AV193" s="13" t="s">
        <v>86</v>
      </c>
      <c r="AW193" s="13" t="s">
        <v>33</v>
      </c>
      <c r="AX193" s="13" t="s">
        <v>84</v>
      </c>
      <c r="AY193" s="156" t="s">
        <v>156</v>
      </c>
    </row>
    <row r="194" spans="2:65" s="1" customFormat="1" ht="24.15" customHeight="1">
      <c r="B194" s="131"/>
      <c r="C194" s="167" t="s">
        <v>303</v>
      </c>
      <c r="D194" s="167" t="s">
        <v>274</v>
      </c>
      <c r="E194" s="168" t="s">
        <v>697</v>
      </c>
      <c r="F194" s="169" t="s">
        <v>698</v>
      </c>
      <c r="G194" s="170" t="s">
        <v>301</v>
      </c>
      <c r="H194" s="171">
        <v>6</v>
      </c>
      <c r="I194" s="172"/>
      <c r="J194" s="172">
        <f>ROUND(I194*H194,2)</f>
        <v>0</v>
      </c>
      <c r="K194" s="169" t="s">
        <v>1</v>
      </c>
      <c r="L194" s="173"/>
      <c r="M194" s="174" t="s">
        <v>1</v>
      </c>
      <c r="N194" s="175" t="s">
        <v>42</v>
      </c>
      <c r="O194" s="140">
        <v>0</v>
      </c>
      <c r="P194" s="140">
        <f>O194*H194</f>
        <v>0</v>
      </c>
      <c r="Q194" s="140">
        <v>5.0400000000000002E-3</v>
      </c>
      <c r="R194" s="140">
        <f>Q194*H194</f>
        <v>3.0240000000000003E-2</v>
      </c>
      <c r="S194" s="140">
        <v>0</v>
      </c>
      <c r="T194" s="141">
        <f>S194*H194</f>
        <v>0</v>
      </c>
      <c r="AR194" s="142" t="s">
        <v>194</v>
      </c>
      <c r="AT194" s="142" t="s">
        <v>274</v>
      </c>
      <c r="AU194" s="142" t="s">
        <v>86</v>
      </c>
      <c r="AY194" s="16" t="s">
        <v>156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6" t="s">
        <v>84</v>
      </c>
      <c r="BK194" s="143">
        <f>ROUND(I194*H194,2)</f>
        <v>0</v>
      </c>
      <c r="BL194" s="16" t="s">
        <v>155</v>
      </c>
      <c r="BM194" s="142" t="s">
        <v>699</v>
      </c>
    </row>
    <row r="195" spans="2:65" s="1" customFormat="1" ht="24.15" customHeight="1">
      <c r="B195" s="131"/>
      <c r="C195" s="167" t="s">
        <v>304</v>
      </c>
      <c r="D195" s="167" t="s">
        <v>274</v>
      </c>
      <c r="E195" s="168" t="s">
        <v>700</v>
      </c>
      <c r="F195" s="169" t="s">
        <v>701</v>
      </c>
      <c r="G195" s="170" t="s">
        <v>301</v>
      </c>
      <c r="H195" s="171">
        <v>1</v>
      </c>
      <c r="I195" s="172"/>
      <c r="J195" s="172">
        <f>ROUND(I195*H195,2)</f>
        <v>0</v>
      </c>
      <c r="K195" s="169" t="s">
        <v>1</v>
      </c>
      <c r="L195" s="173"/>
      <c r="M195" s="174" t="s">
        <v>1</v>
      </c>
      <c r="N195" s="175" t="s">
        <v>42</v>
      </c>
      <c r="O195" s="140">
        <v>0</v>
      </c>
      <c r="P195" s="140">
        <f>O195*H195</f>
        <v>0</v>
      </c>
      <c r="Q195" s="140">
        <v>4.0000000000000001E-3</v>
      </c>
      <c r="R195" s="140">
        <f>Q195*H195</f>
        <v>4.0000000000000001E-3</v>
      </c>
      <c r="S195" s="140">
        <v>0</v>
      </c>
      <c r="T195" s="141">
        <f>S195*H195</f>
        <v>0</v>
      </c>
      <c r="AR195" s="142" t="s">
        <v>194</v>
      </c>
      <c r="AT195" s="142" t="s">
        <v>274</v>
      </c>
      <c r="AU195" s="142" t="s">
        <v>86</v>
      </c>
      <c r="AY195" s="16" t="s">
        <v>156</v>
      </c>
      <c r="BE195" s="143">
        <f>IF(N195="základní",J195,0)</f>
        <v>0</v>
      </c>
      <c r="BF195" s="143">
        <f>IF(N195="snížená",J195,0)</f>
        <v>0</v>
      </c>
      <c r="BG195" s="143">
        <f>IF(N195="zákl. přenesená",J195,0)</f>
        <v>0</v>
      </c>
      <c r="BH195" s="143">
        <f>IF(N195="sníž. přenesená",J195,0)</f>
        <v>0</v>
      </c>
      <c r="BI195" s="143">
        <f>IF(N195="nulová",J195,0)</f>
        <v>0</v>
      </c>
      <c r="BJ195" s="16" t="s">
        <v>84</v>
      </c>
      <c r="BK195" s="143">
        <f>ROUND(I195*H195,2)</f>
        <v>0</v>
      </c>
      <c r="BL195" s="16" t="s">
        <v>155</v>
      </c>
      <c r="BM195" s="142" t="s">
        <v>702</v>
      </c>
    </row>
    <row r="196" spans="2:65" s="1" customFormat="1">
      <c r="B196" s="28"/>
      <c r="D196" s="144" t="s">
        <v>164</v>
      </c>
      <c r="F196" s="145" t="s">
        <v>701</v>
      </c>
      <c r="L196" s="28"/>
      <c r="M196" s="146"/>
      <c r="T196" s="51"/>
      <c r="AT196" s="16" t="s">
        <v>164</v>
      </c>
      <c r="AU196" s="16" t="s">
        <v>86</v>
      </c>
    </row>
    <row r="197" spans="2:65" s="1" customFormat="1" ht="24.15" customHeight="1">
      <c r="B197" s="131"/>
      <c r="C197" s="167" t="s">
        <v>305</v>
      </c>
      <c r="D197" s="167" t="s">
        <v>274</v>
      </c>
      <c r="E197" s="168" t="s">
        <v>703</v>
      </c>
      <c r="F197" s="169" t="s">
        <v>704</v>
      </c>
      <c r="G197" s="170" t="s">
        <v>301</v>
      </c>
      <c r="H197" s="171">
        <v>2</v>
      </c>
      <c r="I197" s="172"/>
      <c r="J197" s="172">
        <f>ROUND(I197*H197,2)</f>
        <v>0</v>
      </c>
      <c r="K197" s="169" t="s">
        <v>1</v>
      </c>
      <c r="L197" s="173"/>
      <c r="M197" s="174" t="s">
        <v>1</v>
      </c>
      <c r="N197" s="175" t="s">
        <v>42</v>
      </c>
      <c r="O197" s="140">
        <v>0</v>
      </c>
      <c r="P197" s="140">
        <f>O197*H197</f>
        <v>0</v>
      </c>
      <c r="Q197" s="140">
        <v>0.01</v>
      </c>
      <c r="R197" s="140">
        <f>Q197*H197</f>
        <v>0.02</v>
      </c>
      <c r="S197" s="140">
        <v>0</v>
      </c>
      <c r="T197" s="141">
        <f>S197*H197</f>
        <v>0</v>
      </c>
      <c r="AR197" s="142" t="s">
        <v>194</v>
      </c>
      <c r="AT197" s="142" t="s">
        <v>274</v>
      </c>
      <c r="AU197" s="142" t="s">
        <v>86</v>
      </c>
      <c r="AY197" s="16" t="s">
        <v>156</v>
      </c>
      <c r="BE197" s="143">
        <f>IF(N197="základní",J197,0)</f>
        <v>0</v>
      </c>
      <c r="BF197" s="143">
        <f>IF(N197="snížená",J197,0)</f>
        <v>0</v>
      </c>
      <c r="BG197" s="143">
        <f>IF(N197="zákl. přenesená",J197,0)</f>
        <v>0</v>
      </c>
      <c r="BH197" s="143">
        <f>IF(N197="sníž. přenesená",J197,0)</f>
        <v>0</v>
      </c>
      <c r="BI197" s="143">
        <f>IF(N197="nulová",J197,0)</f>
        <v>0</v>
      </c>
      <c r="BJ197" s="16" t="s">
        <v>84</v>
      </c>
      <c r="BK197" s="143">
        <f>ROUND(I197*H197,2)</f>
        <v>0</v>
      </c>
      <c r="BL197" s="16" t="s">
        <v>155</v>
      </c>
      <c r="BM197" s="142" t="s">
        <v>705</v>
      </c>
    </row>
    <row r="198" spans="2:65" s="1" customFormat="1" ht="24.15" customHeight="1">
      <c r="B198" s="131"/>
      <c r="C198" s="167" t="s">
        <v>306</v>
      </c>
      <c r="D198" s="167" t="s">
        <v>274</v>
      </c>
      <c r="E198" s="168" t="s">
        <v>706</v>
      </c>
      <c r="F198" s="169" t="s">
        <v>707</v>
      </c>
      <c r="G198" s="170" t="s">
        <v>301</v>
      </c>
      <c r="H198" s="171">
        <v>1</v>
      </c>
      <c r="I198" s="172"/>
      <c r="J198" s="172">
        <f>ROUND(I198*H198,2)</f>
        <v>0</v>
      </c>
      <c r="K198" s="169" t="s">
        <v>1</v>
      </c>
      <c r="L198" s="173"/>
      <c r="M198" s="174" t="s">
        <v>1</v>
      </c>
      <c r="N198" s="175" t="s">
        <v>42</v>
      </c>
      <c r="O198" s="140">
        <v>0</v>
      </c>
      <c r="P198" s="140">
        <f>O198*H198</f>
        <v>0</v>
      </c>
      <c r="Q198" s="140">
        <v>1.6500000000000001E-2</v>
      </c>
      <c r="R198" s="140">
        <f>Q198*H198</f>
        <v>1.6500000000000001E-2</v>
      </c>
      <c r="S198" s="140">
        <v>0</v>
      </c>
      <c r="T198" s="141">
        <f>S198*H198</f>
        <v>0</v>
      </c>
      <c r="AR198" s="142" t="s">
        <v>194</v>
      </c>
      <c r="AT198" s="142" t="s">
        <v>274</v>
      </c>
      <c r="AU198" s="142" t="s">
        <v>86</v>
      </c>
      <c r="AY198" s="16" t="s">
        <v>156</v>
      </c>
      <c r="BE198" s="143">
        <f>IF(N198="základní",J198,0)</f>
        <v>0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16" t="s">
        <v>84</v>
      </c>
      <c r="BK198" s="143">
        <f>ROUND(I198*H198,2)</f>
        <v>0</v>
      </c>
      <c r="BL198" s="16" t="s">
        <v>155</v>
      </c>
      <c r="BM198" s="142" t="s">
        <v>708</v>
      </c>
    </row>
    <row r="199" spans="2:65" s="1" customFormat="1">
      <c r="B199" s="28"/>
      <c r="D199" s="144" t="s">
        <v>164</v>
      </c>
      <c r="F199" s="145" t="s">
        <v>707</v>
      </c>
      <c r="L199" s="28"/>
      <c r="M199" s="146"/>
      <c r="T199" s="51"/>
      <c r="AT199" s="16" t="s">
        <v>164</v>
      </c>
      <c r="AU199" s="16" t="s">
        <v>86</v>
      </c>
    </row>
    <row r="200" spans="2:65" s="1" customFormat="1" ht="24.15" customHeight="1">
      <c r="B200" s="131"/>
      <c r="C200" s="132" t="s">
        <v>307</v>
      </c>
      <c r="D200" s="132" t="s">
        <v>159</v>
      </c>
      <c r="E200" s="133" t="s">
        <v>709</v>
      </c>
      <c r="F200" s="134" t="s">
        <v>710</v>
      </c>
      <c r="G200" s="135" t="s">
        <v>301</v>
      </c>
      <c r="H200" s="136">
        <v>2</v>
      </c>
      <c r="I200" s="137"/>
      <c r="J200" s="137">
        <f>ROUND(I200*H200,2)</f>
        <v>0</v>
      </c>
      <c r="K200" s="134" t="s">
        <v>225</v>
      </c>
      <c r="L200" s="28"/>
      <c r="M200" s="138" t="s">
        <v>1</v>
      </c>
      <c r="N200" s="139" t="s">
        <v>42</v>
      </c>
      <c r="O200" s="140">
        <v>1.95</v>
      </c>
      <c r="P200" s="140">
        <f>O200*H200</f>
        <v>3.9</v>
      </c>
      <c r="Q200" s="140">
        <v>0</v>
      </c>
      <c r="R200" s="140">
        <f>Q200*H200</f>
        <v>0</v>
      </c>
      <c r="S200" s="140">
        <v>0</v>
      </c>
      <c r="T200" s="141">
        <f>S200*H200</f>
        <v>0</v>
      </c>
      <c r="AR200" s="142" t="s">
        <v>155</v>
      </c>
      <c r="AT200" s="142" t="s">
        <v>159</v>
      </c>
      <c r="AU200" s="142" t="s">
        <v>86</v>
      </c>
      <c r="AY200" s="16" t="s">
        <v>156</v>
      </c>
      <c r="BE200" s="143">
        <f>IF(N200="základní",J200,0)</f>
        <v>0</v>
      </c>
      <c r="BF200" s="143">
        <f>IF(N200="snížená",J200,0)</f>
        <v>0</v>
      </c>
      <c r="BG200" s="143">
        <f>IF(N200="zákl. přenesená",J200,0)</f>
        <v>0</v>
      </c>
      <c r="BH200" s="143">
        <f>IF(N200="sníž. přenesená",J200,0)</f>
        <v>0</v>
      </c>
      <c r="BI200" s="143">
        <f>IF(N200="nulová",J200,0)</f>
        <v>0</v>
      </c>
      <c r="BJ200" s="16" t="s">
        <v>84</v>
      </c>
      <c r="BK200" s="143">
        <f>ROUND(I200*H200,2)</f>
        <v>0</v>
      </c>
      <c r="BL200" s="16" t="s">
        <v>155</v>
      </c>
      <c r="BM200" s="142" t="s">
        <v>711</v>
      </c>
    </row>
    <row r="201" spans="2:65" s="1" customFormat="1" ht="28.8">
      <c r="B201" s="28"/>
      <c r="D201" s="144" t="s">
        <v>164</v>
      </c>
      <c r="F201" s="145" t="s">
        <v>712</v>
      </c>
      <c r="L201" s="28"/>
      <c r="M201" s="146"/>
      <c r="T201" s="51"/>
      <c r="AT201" s="16" t="s">
        <v>164</v>
      </c>
      <c r="AU201" s="16" t="s">
        <v>86</v>
      </c>
    </row>
    <row r="202" spans="2:65" s="1" customFormat="1" ht="24.15" customHeight="1">
      <c r="B202" s="131"/>
      <c r="C202" s="167" t="s">
        <v>308</v>
      </c>
      <c r="D202" s="167" t="s">
        <v>274</v>
      </c>
      <c r="E202" s="168" t="s">
        <v>713</v>
      </c>
      <c r="F202" s="169" t="s">
        <v>714</v>
      </c>
      <c r="G202" s="170" t="s">
        <v>301</v>
      </c>
      <c r="H202" s="171">
        <v>2</v>
      </c>
      <c r="I202" s="172"/>
      <c r="J202" s="172">
        <f>ROUND(I202*H202,2)</f>
        <v>0</v>
      </c>
      <c r="K202" s="169" t="s">
        <v>1</v>
      </c>
      <c r="L202" s="173"/>
      <c r="M202" s="174" t="s">
        <v>1</v>
      </c>
      <c r="N202" s="175" t="s">
        <v>42</v>
      </c>
      <c r="O202" s="140">
        <v>0</v>
      </c>
      <c r="P202" s="140">
        <f>O202*H202</f>
        <v>0</v>
      </c>
      <c r="Q202" s="140">
        <v>1.55E-2</v>
      </c>
      <c r="R202" s="140">
        <f>Q202*H202</f>
        <v>3.1E-2</v>
      </c>
      <c r="S202" s="140">
        <v>0</v>
      </c>
      <c r="T202" s="141">
        <f>S202*H202</f>
        <v>0</v>
      </c>
      <c r="AR202" s="142" t="s">
        <v>194</v>
      </c>
      <c r="AT202" s="142" t="s">
        <v>274</v>
      </c>
      <c r="AU202" s="142" t="s">
        <v>86</v>
      </c>
      <c r="AY202" s="16" t="s">
        <v>156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6" t="s">
        <v>84</v>
      </c>
      <c r="BK202" s="143">
        <f>ROUND(I202*H202,2)</f>
        <v>0</v>
      </c>
      <c r="BL202" s="16" t="s">
        <v>155</v>
      </c>
      <c r="BM202" s="142" t="s">
        <v>715</v>
      </c>
    </row>
    <row r="203" spans="2:65" s="1" customFormat="1" ht="24.15" customHeight="1">
      <c r="B203" s="131"/>
      <c r="C203" s="132" t="s">
        <v>309</v>
      </c>
      <c r="D203" s="132" t="s">
        <v>159</v>
      </c>
      <c r="E203" s="133" t="s">
        <v>716</v>
      </c>
      <c r="F203" s="134" t="s">
        <v>717</v>
      </c>
      <c r="G203" s="135" t="s">
        <v>281</v>
      </c>
      <c r="H203" s="136">
        <v>104</v>
      </c>
      <c r="I203" s="137"/>
      <c r="J203" s="137">
        <f>ROUND(I203*H203,2)</f>
        <v>0</v>
      </c>
      <c r="K203" s="134" t="s">
        <v>225</v>
      </c>
      <c r="L203" s="28"/>
      <c r="M203" s="138" t="s">
        <v>1</v>
      </c>
      <c r="N203" s="139" t="s">
        <v>42</v>
      </c>
      <c r="O203" s="140">
        <v>0.313</v>
      </c>
      <c r="P203" s="140">
        <f>O203*H203</f>
        <v>32.552</v>
      </c>
      <c r="Q203" s="140">
        <v>0</v>
      </c>
      <c r="R203" s="140">
        <f>Q203*H203</f>
        <v>0</v>
      </c>
      <c r="S203" s="140">
        <v>0</v>
      </c>
      <c r="T203" s="141">
        <f>S203*H203</f>
        <v>0</v>
      </c>
      <c r="AR203" s="142" t="s">
        <v>155</v>
      </c>
      <c r="AT203" s="142" t="s">
        <v>159</v>
      </c>
      <c r="AU203" s="142" t="s">
        <v>86</v>
      </c>
      <c r="AY203" s="16" t="s">
        <v>156</v>
      </c>
      <c r="BE203" s="143">
        <f>IF(N203="základní",J203,0)</f>
        <v>0</v>
      </c>
      <c r="BF203" s="143">
        <f>IF(N203="snížená",J203,0)</f>
        <v>0</v>
      </c>
      <c r="BG203" s="143">
        <f>IF(N203="zákl. přenesená",J203,0)</f>
        <v>0</v>
      </c>
      <c r="BH203" s="143">
        <f>IF(N203="sníž. přenesená",J203,0)</f>
        <v>0</v>
      </c>
      <c r="BI203" s="143">
        <f>IF(N203="nulová",J203,0)</f>
        <v>0</v>
      </c>
      <c r="BJ203" s="16" t="s">
        <v>84</v>
      </c>
      <c r="BK203" s="143">
        <f>ROUND(I203*H203,2)</f>
        <v>0</v>
      </c>
      <c r="BL203" s="16" t="s">
        <v>155</v>
      </c>
      <c r="BM203" s="142" t="s">
        <v>718</v>
      </c>
    </row>
    <row r="204" spans="2:65" s="1" customFormat="1" ht="28.8">
      <c r="B204" s="28"/>
      <c r="D204" s="144" t="s">
        <v>164</v>
      </c>
      <c r="F204" s="145" t="s">
        <v>719</v>
      </c>
      <c r="L204" s="28"/>
      <c r="M204" s="146"/>
      <c r="T204" s="51"/>
      <c r="AT204" s="16" t="s">
        <v>164</v>
      </c>
      <c r="AU204" s="16" t="s">
        <v>86</v>
      </c>
    </row>
    <row r="205" spans="2:65" s="1" customFormat="1" ht="21.75" customHeight="1">
      <c r="B205" s="131"/>
      <c r="C205" s="167" t="s">
        <v>311</v>
      </c>
      <c r="D205" s="167" t="s">
        <v>274</v>
      </c>
      <c r="E205" s="168" t="s">
        <v>720</v>
      </c>
      <c r="F205" s="169" t="s">
        <v>721</v>
      </c>
      <c r="G205" s="170" t="s">
        <v>281</v>
      </c>
      <c r="H205" s="171">
        <v>105.56</v>
      </c>
      <c r="I205" s="172"/>
      <c r="J205" s="172">
        <f>ROUND(I205*H205,2)</f>
        <v>0</v>
      </c>
      <c r="K205" s="169" t="s">
        <v>225</v>
      </c>
      <c r="L205" s="173"/>
      <c r="M205" s="174" t="s">
        <v>1</v>
      </c>
      <c r="N205" s="175" t="s">
        <v>42</v>
      </c>
      <c r="O205" s="140">
        <v>0</v>
      </c>
      <c r="P205" s="140">
        <f>O205*H205</f>
        <v>0</v>
      </c>
      <c r="Q205" s="140">
        <v>2.1099999999999999E-3</v>
      </c>
      <c r="R205" s="140">
        <f>Q205*H205</f>
        <v>0.2227316</v>
      </c>
      <c r="S205" s="140">
        <v>0</v>
      </c>
      <c r="T205" s="141">
        <f>S205*H205</f>
        <v>0</v>
      </c>
      <c r="AR205" s="142" t="s">
        <v>194</v>
      </c>
      <c r="AT205" s="142" t="s">
        <v>274</v>
      </c>
      <c r="AU205" s="142" t="s">
        <v>86</v>
      </c>
      <c r="AY205" s="16" t="s">
        <v>156</v>
      </c>
      <c r="BE205" s="143">
        <f>IF(N205="základní",J205,0)</f>
        <v>0</v>
      </c>
      <c r="BF205" s="143">
        <f>IF(N205="snížená",J205,0)</f>
        <v>0</v>
      </c>
      <c r="BG205" s="143">
        <f>IF(N205="zákl. přenesená",J205,0)</f>
        <v>0</v>
      </c>
      <c r="BH205" s="143">
        <f>IF(N205="sníž. přenesená",J205,0)</f>
        <v>0</v>
      </c>
      <c r="BI205" s="143">
        <f>IF(N205="nulová",J205,0)</f>
        <v>0</v>
      </c>
      <c r="BJ205" s="16" t="s">
        <v>84</v>
      </c>
      <c r="BK205" s="143">
        <f>ROUND(I205*H205,2)</f>
        <v>0</v>
      </c>
      <c r="BL205" s="16" t="s">
        <v>155</v>
      </c>
      <c r="BM205" s="142" t="s">
        <v>722</v>
      </c>
    </row>
    <row r="206" spans="2:65" s="1" customFormat="1">
      <c r="B206" s="28"/>
      <c r="D206" s="144" t="s">
        <v>164</v>
      </c>
      <c r="F206" s="145" t="s">
        <v>721</v>
      </c>
      <c r="L206" s="28"/>
      <c r="M206" s="146"/>
      <c r="T206" s="51"/>
      <c r="AT206" s="16" t="s">
        <v>164</v>
      </c>
      <c r="AU206" s="16" t="s">
        <v>86</v>
      </c>
    </row>
    <row r="207" spans="2:65" s="13" customFormat="1">
      <c r="B207" s="155"/>
      <c r="D207" s="144" t="s">
        <v>237</v>
      </c>
      <c r="F207" s="157" t="s">
        <v>723</v>
      </c>
      <c r="H207" s="158">
        <v>105.56</v>
      </c>
      <c r="L207" s="155"/>
      <c r="M207" s="159"/>
      <c r="T207" s="160"/>
      <c r="AT207" s="156" t="s">
        <v>237</v>
      </c>
      <c r="AU207" s="156" t="s">
        <v>86</v>
      </c>
      <c r="AV207" s="13" t="s">
        <v>86</v>
      </c>
      <c r="AW207" s="13" t="s">
        <v>3</v>
      </c>
      <c r="AX207" s="13" t="s">
        <v>84</v>
      </c>
      <c r="AY207" s="156" t="s">
        <v>156</v>
      </c>
    </row>
    <row r="208" spans="2:65" s="1" customFormat="1" ht="21.75" customHeight="1">
      <c r="B208" s="131"/>
      <c r="C208" s="132" t="s">
        <v>312</v>
      </c>
      <c r="D208" s="132" t="s">
        <v>159</v>
      </c>
      <c r="E208" s="133" t="s">
        <v>724</v>
      </c>
      <c r="F208" s="134" t="s">
        <v>725</v>
      </c>
      <c r="G208" s="135" t="s">
        <v>301</v>
      </c>
      <c r="H208" s="136">
        <v>1</v>
      </c>
      <c r="I208" s="137"/>
      <c r="J208" s="137">
        <f>ROUND(I208*H208,2)</f>
        <v>0</v>
      </c>
      <c r="K208" s="134" t="s">
        <v>225</v>
      </c>
      <c r="L208" s="28"/>
      <c r="M208" s="138" t="s">
        <v>1</v>
      </c>
      <c r="N208" s="139" t="s">
        <v>42</v>
      </c>
      <c r="O208" s="140">
        <v>1.554</v>
      </c>
      <c r="P208" s="140">
        <f>O208*H208</f>
        <v>1.554</v>
      </c>
      <c r="Q208" s="140">
        <v>1.6199999999999999E-3</v>
      </c>
      <c r="R208" s="140">
        <f>Q208*H208</f>
        <v>1.6199999999999999E-3</v>
      </c>
      <c r="S208" s="140">
        <v>0</v>
      </c>
      <c r="T208" s="141">
        <f>S208*H208</f>
        <v>0</v>
      </c>
      <c r="AR208" s="142" t="s">
        <v>155</v>
      </c>
      <c r="AT208" s="142" t="s">
        <v>159</v>
      </c>
      <c r="AU208" s="142" t="s">
        <v>86</v>
      </c>
      <c r="AY208" s="16" t="s">
        <v>156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6" t="s">
        <v>84</v>
      </c>
      <c r="BK208" s="143">
        <f>ROUND(I208*H208,2)</f>
        <v>0</v>
      </c>
      <c r="BL208" s="16" t="s">
        <v>155</v>
      </c>
      <c r="BM208" s="142" t="s">
        <v>726</v>
      </c>
    </row>
    <row r="209" spans="2:65" s="1" customFormat="1" ht="28.8">
      <c r="B209" s="28"/>
      <c r="D209" s="144" t="s">
        <v>164</v>
      </c>
      <c r="F209" s="145" t="s">
        <v>727</v>
      </c>
      <c r="L209" s="28"/>
      <c r="M209" s="146"/>
      <c r="T209" s="51"/>
      <c r="AT209" s="16" t="s">
        <v>164</v>
      </c>
      <c r="AU209" s="16" t="s">
        <v>86</v>
      </c>
    </row>
    <row r="210" spans="2:65" s="1" customFormat="1" ht="33" customHeight="1">
      <c r="B210" s="131"/>
      <c r="C210" s="167" t="s">
        <v>313</v>
      </c>
      <c r="D210" s="167" t="s">
        <v>274</v>
      </c>
      <c r="E210" s="168" t="s">
        <v>728</v>
      </c>
      <c r="F210" s="169" t="s">
        <v>729</v>
      </c>
      <c r="G210" s="170" t="s">
        <v>301</v>
      </c>
      <c r="H210" s="171">
        <v>1</v>
      </c>
      <c r="I210" s="172"/>
      <c r="J210" s="172">
        <f>ROUND(I210*H210,2)</f>
        <v>0</v>
      </c>
      <c r="K210" s="169" t="s">
        <v>1</v>
      </c>
      <c r="L210" s="173"/>
      <c r="M210" s="174" t="s">
        <v>1</v>
      </c>
      <c r="N210" s="175" t="s">
        <v>42</v>
      </c>
      <c r="O210" s="140">
        <v>0</v>
      </c>
      <c r="P210" s="140">
        <f>O210*H210</f>
        <v>0</v>
      </c>
      <c r="Q210" s="140">
        <v>1.7399999999999999E-2</v>
      </c>
      <c r="R210" s="140">
        <f>Q210*H210</f>
        <v>1.7399999999999999E-2</v>
      </c>
      <c r="S210" s="140">
        <v>0</v>
      </c>
      <c r="T210" s="141">
        <f>S210*H210</f>
        <v>0</v>
      </c>
      <c r="AR210" s="142" t="s">
        <v>194</v>
      </c>
      <c r="AT210" s="142" t="s">
        <v>274</v>
      </c>
      <c r="AU210" s="142" t="s">
        <v>86</v>
      </c>
      <c r="AY210" s="16" t="s">
        <v>156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6" t="s">
        <v>84</v>
      </c>
      <c r="BK210" s="143">
        <f>ROUND(I210*H210,2)</f>
        <v>0</v>
      </c>
      <c r="BL210" s="16" t="s">
        <v>155</v>
      </c>
      <c r="BM210" s="142" t="s">
        <v>730</v>
      </c>
    </row>
    <row r="211" spans="2:65" s="1" customFormat="1" ht="144">
      <c r="B211" s="28"/>
      <c r="D211" s="144" t="s">
        <v>164</v>
      </c>
      <c r="F211" s="145" t="s">
        <v>731</v>
      </c>
      <c r="L211" s="28"/>
      <c r="M211" s="146"/>
      <c r="T211" s="51"/>
      <c r="AT211" s="16" t="s">
        <v>164</v>
      </c>
      <c r="AU211" s="16" t="s">
        <v>86</v>
      </c>
    </row>
    <row r="212" spans="2:65" s="1" customFormat="1" ht="24.15" customHeight="1">
      <c r="B212" s="131"/>
      <c r="C212" s="167" t="s">
        <v>314</v>
      </c>
      <c r="D212" s="167" t="s">
        <v>274</v>
      </c>
      <c r="E212" s="168" t="s">
        <v>732</v>
      </c>
      <c r="F212" s="169" t="s">
        <v>733</v>
      </c>
      <c r="G212" s="170" t="s">
        <v>301</v>
      </c>
      <c r="H212" s="171">
        <v>1</v>
      </c>
      <c r="I212" s="172"/>
      <c r="J212" s="172">
        <f>ROUND(I212*H212,2)</f>
        <v>0</v>
      </c>
      <c r="K212" s="169" t="s">
        <v>1</v>
      </c>
      <c r="L212" s="173"/>
      <c r="M212" s="174" t="s">
        <v>1</v>
      </c>
      <c r="N212" s="175" t="s">
        <v>42</v>
      </c>
      <c r="O212" s="140">
        <v>0</v>
      </c>
      <c r="P212" s="140">
        <f>O212*H212</f>
        <v>0</v>
      </c>
      <c r="Q212" s="140">
        <v>6.7499999999999999E-3</v>
      </c>
      <c r="R212" s="140">
        <f>Q212*H212</f>
        <v>6.7499999999999999E-3</v>
      </c>
      <c r="S212" s="140">
        <v>0</v>
      </c>
      <c r="T212" s="141">
        <f>S212*H212</f>
        <v>0</v>
      </c>
      <c r="AR212" s="142" t="s">
        <v>194</v>
      </c>
      <c r="AT212" s="142" t="s">
        <v>274</v>
      </c>
      <c r="AU212" s="142" t="s">
        <v>86</v>
      </c>
      <c r="AY212" s="16" t="s">
        <v>156</v>
      </c>
      <c r="BE212" s="143">
        <f>IF(N212="základní",J212,0)</f>
        <v>0</v>
      </c>
      <c r="BF212" s="143">
        <f>IF(N212="snížená",J212,0)</f>
        <v>0</v>
      </c>
      <c r="BG212" s="143">
        <f>IF(N212="zákl. přenesená",J212,0)</f>
        <v>0</v>
      </c>
      <c r="BH212" s="143">
        <f>IF(N212="sníž. přenesená",J212,0)</f>
        <v>0</v>
      </c>
      <c r="BI212" s="143">
        <f>IF(N212="nulová",J212,0)</f>
        <v>0</v>
      </c>
      <c r="BJ212" s="16" t="s">
        <v>84</v>
      </c>
      <c r="BK212" s="143">
        <f>ROUND(I212*H212,2)</f>
        <v>0</v>
      </c>
      <c r="BL212" s="16" t="s">
        <v>155</v>
      </c>
      <c r="BM212" s="142" t="s">
        <v>734</v>
      </c>
    </row>
    <row r="213" spans="2:65" s="1" customFormat="1" ht="16.5" customHeight="1">
      <c r="B213" s="131"/>
      <c r="C213" s="132" t="s">
        <v>315</v>
      </c>
      <c r="D213" s="132" t="s">
        <v>159</v>
      </c>
      <c r="E213" s="133" t="s">
        <v>735</v>
      </c>
      <c r="F213" s="134" t="s">
        <v>736</v>
      </c>
      <c r="G213" s="135" t="s">
        <v>301</v>
      </c>
      <c r="H213" s="136">
        <v>1</v>
      </c>
      <c r="I213" s="137"/>
      <c r="J213" s="137">
        <f>ROUND(I213*H213,2)</f>
        <v>0</v>
      </c>
      <c r="K213" s="134" t="s">
        <v>225</v>
      </c>
      <c r="L213" s="28"/>
      <c r="M213" s="138" t="s">
        <v>1</v>
      </c>
      <c r="N213" s="139" t="s">
        <v>42</v>
      </c>
      <c r="O213" s="140">
        <v>1.333</v>
      </c>
      <c r="P213" s="140">
        <f>O213*H213</f>
        <v>1.333</v>
      </c>
      <c r="Q213" s="140">
        <v>1.3600000000000001E-3</v>
      </c>
      <c r="R213" s="140">
        <f>Q213*H213</f>
        <v>1.3600000000000001E-3</v>
      </c>
      <c r="S213" s="140">
        <v>0</v>
      </c>
      <c r="T213" s="141">
        <f>S213*H213</f>
        <v>0</v>
      </c>
      <c r="AR213" s="142" t="s">
        <v>155</v>
      </c>
      <c r="AT213" s="142" t="s">
        <v>159</v>
      </c>
      <c r="AU213" s="142" t="s">
        <v>86</v>
      </c>
      <c r="AY213" s="16" t="s">
        <v>156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6" t="s">
        <v>84</v>
      </c>
      <c r="BK213" s="143">
        <f>ROUND(I213*H213,2)</f>
        <v>0</v>
      </c>
      <c r="BL213" s="16" t="s">
        <v>155</v>
      </c>
      <c r="BM213" s="142" t="s">
        <v>737</v>
      </c>
    </row>
    <row r="214" spans="2:65" s="1" customFormat="1" ht="19.2">
      <c r="B214" s="28"/>
      <c r="D214" s="144" t="s">
        <v>164</v>
      </c>
      <c r="F214" s="145" t="s">
        <v>738</v>
      </c>
      <c r="L214" s="28"/>
      <c r="M214" s="146"/>
      <c r="T214" s="51"/>
      <c r="AT214" s="16" t="s">
        <v>164</v>
      </c>
      <c r="AU214" s="16" t="s">
        <v>86</v>
      </c>
    </row>
    <row r="215" spans="2:65" s="1" customFormat="1" ht="24.15" customHeight="1">
      <c r="B215" s="131"/>
      <c r="C215" s="167" t="s">
        <v>316</v>
      </c>
      <c r="D215" s="167" t="s">
        <v>274</v>
      </c>
      <c r="E215" s="168" t="s">
        <v>739</v>
      </c>
      <c r="F215" s="169" t="s">
        <v>740</v>
      </c>
      <c r="G215" s="170" t="s">
        <v>301</v>
      </c>
      <c r="H215" s="171">
        <v>1</v>
      </c>
      <c r="I215" s="172"/>
      <c r="J215" s="172">
        <f>ROUND(I215*H215,2)</f>
        <v>0</v>
      </c>
      <c r="K215" s="169" t="s">
        <v>1</v>
      </c>
      <c r="L215" s="173"/>
      <c r="M215" s="174" t="s">
        <v>1</v>
      </c>
      <c r="N215" s="175" t="s">
        <v>42</v>
      </c>
      <c r="O215" s="140">
        <v>0</v>
      </c>
      <c r="P215" s="140">
        <f>O215*H215</f>
        <v>0</v>
      </c>
      <c r="Q215" s="140">
        <v>3.2800000000000003E-2</v>
      </c>
      <c r="R215" s="140">
        <f>Q215*H215</f>
        <v>3.2800000000000003E-2</v>
      </c>
      <c r="S215" s="140">
        <v>0</v>
      </c>
      <c r="T215" s="141">
        <f>S215*H215</f>
        <v>0</v>
      </c>
      <c r="AR215" s="142" t="s">
        <v>194</v>
      </c>
      <c r="AT215" s="142" t="s">
        <v>274</v>
      </c>
      <c r="AU215" s="142" t="s">
        <v>86</v>
      </c>
      <c r="AY215" s="16" t="s">
        <v>156</v>
      </c>
      <c r="BE215" s="143">
        <f>IF(N215="základní",J215,0)</f>
        <v>0</v>
      </c>
      <c r="BF215" s="143">
        <f>IF(N215="snížená",J215,0)</f>
        <v>0</v>
      </c>
      <c r="BG215" s="143">
        <f>IF(N215="zákl. přenesená",J215,0)</f>
        <v>0</v>
      </c>
      <c r="BH215" s="143">
        <f>IF(N215="sníž. přenesená",J215,0)</f>
        <v>0</v>
      </c>
      <c r="BI215" s="143">
        <f>IF(N215="nulová",J215,0)</f>
        <v>0</v>
      </c>
      <c r="BJ215" s="16" t="s">
        <v>84</v>
      </c>
      <c r="BK215" s="143">
        <f>ROUND(I215*H215,2)</f>
        <v>0</v>
      </c>
      <c r="BL215" s="16" t="s">
        <v>155</v>
      </c>
      <c r="BM215" s="142" t="s">
        <v>741</v>
      </c>
    </row>
    <row r="216" spans="2:65" s="1" customFormat="1" ht="16.5" customHeight="1">
      <c r="B216" s="131"/>
      <c r="C216" s="132" t="s">
        <v>317</v>
      </c>
      <c r="D216" s="132" t="s">
        <v>159</v>
      </c>
      <c r="E216" s="133" t="s">
        <v>742</v>
      </c>
      <c r="F216" s="134" t="s">
        <v>743</v>
      </c>
      <c r="G216" s="135" t="s">
        <v>281</v>
      </c>
      <c r="H216" s="136">
        <v>104</v>
      </c>
      <c r="I216" s="137"/>
      <c r="J216" s="137">
        <f>ROUND(I216*H216,2)</f>
        <v>0</v>
      </c>
      <c r="K216" s="134" t="s">
        <v>225</v>
      </c>
      <c r="L216" s="28"/>
      <c r="M216" s="138" t="s">
        <v>1</v>
      </c>
      <c r="N216" s="139" t="s">
        <v>42</v>
      </c>
      <c r="O216" s="140">
        <v>4.3999999999999997E-2</v>
      </c>
      <c r="P216" s="140">
        <f>O216*H216</f>
        <v>4.5759999999999996</v>
      </c>
      <c r="Q216" s="140">
        <v>0</v>
      </c>
      <c r="R216" s="140">
        <f>Q216*H216</f>
        <v>0</v>
      </c>
      <c r="S216" s="140">
        <v>0</v>
      </c>
      <c r="T216" s="141">
        <f>S216*H216</f>
        <v>0</v>
      </c>
      <c r="AR216" s="142" t="s">
        <v>155</v>
      </c>
      <c r="AT216" s="142" t="s">
        <v>159</v>
      </c>
      <c r="AU216" s="142" t="s">
        <v>86</v>
      </c>
      <c r="AY216" s="16" t="s">
        <v>156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6" t="s">
        <v>84</v>
      </c>
      <c r="BK216" s="143">
        <f>ROUND(I216*H216,2)</f>
        <v>0</v>
      </c>
      <c r="BL216" s="16" t="s">
        <v>155</v>
      </c>
      <c r="BM216" s="142" t="s">
        <v>744</v>
      </c>
    </row>
    <row r="217" spans="2:65" s="1" customFormat="1">
      <c r="B217" s="28"/>
      <c r="D217" s="144" t="s">
        <v>164</v>
      </c>
      <c r="F217" s="145" t="s">
        <v>745</v>
      </c>
      <c r="L217" s="28"/>
      <c r="M217" s="146"/>
      <c r="T217" s="51"/>
      <c r="AT217" s="16" t="s">
        <v>164</v>
      </c>
      <c r="AU217" s="16" t="s">
        <v>86</v>
      </c>
    </row>
    <row r="218" spans="2:65" s="1" customFormat="1" ht="24.15" customHeight="1">
      <c r="B218" s="131"/>
      <c r="C218" s="132" t="s">
        <v>318</v>
      </c>
      <c r="D218" s="132" t="s">
        <v>159</v>
      </c>
      <c r="E218" s="133" t="s">
        <v>746</v>
      </c>
      <c r="F218" s="134" t="s">
        <v>747</v>
      </c>
      <c r="G218" s="135" t="s">
        <v>281</v>
      </c>
      <c r="H218" s="136">
        <v>104</v>
      </c>
      <c r="I218" s="137"/>
      <c r="J218" s="137">
        <f>ROUND(I218*H218,2)</f>
        <v>0</v>
      </c>
      <c r="K218" s="134" t="s">
        <v>225</v>
      </c>
      <c r="L218" s="28"/>
      <c r="M218" s="138" t="s">
        <v>1</v>
      </c>
      <c r="N218" s="139" t="s">
        <v>42</v>
      </c>
      <c r="O218" s="140">
        <v>7.9000000000000001E-2</v>
      </c>
      <c r="P218" s="140">
        <f>O218*H218</f>
        <v>8.2159999999999993</v>
      </c>
      <c r="Q218" s="140">
        <v>0</v>
      </c>
      <c r="R218" s="140">
        <f>Q218*H218</f>
        <v>0</v>
      </c>
      <c r="S218" s="140">
        <v>0</v>
      </c>
      <c r="T218" s="141">
        <f>S218*H218</f>
        <v>0</v>
      </c>
      <c r="AR218" s="142" t="s">
        <v>155</v>
      </c>
      <c r="AT218" s="142" t="s">
        <v>159</v>
      </c>
      <c r="AU218" s="142" t="s">
        <v>86</v>
      </c>
      <c r="AY218" s="16" t="s">
        <v>156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6" t="s">
        <v>84</v>
      </c>
      <c r="BK218" s="143">
        <f>ROUND(I218*H218,2)</f>
        <v>0</v>
      </c>
      <c r="BL218" s="16" t="s">
        <v>155</v>
      </c>
      <c r="BM218" s="142" t="s">
        <v>748</v>
      </c>
    </row>
    <row r="219" spans="2:65" s="1" customFormat="1">
      <c r="B219" s="28"/>
      <c r="D219" s="144" t="s">
        <v>164</v>
      </c>
      <c r="F219" s="145" t="s">
        <v>747</v>
      </c>
      <c r="L219" s="28"/>
      <c r="M219" s="146"/>
      <c r="T219" s="51"/>
      <c r="AT219" s="16" t="s">
        <v>164</v>
      </c>
      <c r="AU219" s="16" t="s">
        <v>86</v>
      </c>
    </row>
    <row r="220" spans="2:65" s="1" customFormat="1" ht="24.15" customHeight="1">
      <c r="B220" s="131"/>
      <c r="C220" s="132" t="s">
        <v>319</v>
      </c>
      <c r="D220" s="132" t="s">
        <v>159</v>
      </c>
      <c r="E220" s="133" t="s">
        <v>749</v>
      </c>
      <c r="F220" s="134" t="s">
        <v>750</v>
      </c>
      <c r="G220" s="135" t="s">
        <v>162</v>
      </c>
      <c r="H220" s="136">
        <v>1</v>
      </c>
      <c r="I220" s="137"/>
      <c r="J220" s="137">
        <f>ROUND(I220*H220,2)</f>
        <v>0</v>
      </c>
      <c r="K220" s="134" t="s">
        <v>1</v>
      </c>
      <c r="L220" s="28"/>
      <c r="M220" s="138" t="s">
        <v>1</v>
      </c>
      <c r="N220" s="139" t="s">
        <v>42</v>
      </c>
      <c r="O220" s="140">
        <v>0</v>
      </c>
      <c r="P220" s="140">
        <f>O220*H220</f>
        <v>0</v>
      </c>
      <c r="Q220" s="140">
        <v>0</v>
      </c>
      <c r="R220" s="140">
        <f>Q220*H220</f>
        <v>0</v>
      </c>
      <c r="S220" s="140">
        <v>0</v>
      </c>
      <c r="T220" s="141">
        <f>S220*H220</f>
        <v>0</v>
      </c>
      <c r="AR220" s="142" t="s">
        <v>155</v>
      </c>
      <c r="AT220" s="142" t="s">
        <v>159</v>
      </c>
      <c r="AU220" s="142" t="s">
        <v>86</v>
      </c>
      <c r="AY220" s="16" t="s">
        <v>156</v>
      </c>
      <c r="BE220" s="143">
        <f>IF(N220="základní",J220,0)</f>
        <v>0</v>
      </c>
      <c r="BF220" s="143">
        <f>IF(N220="snížená",J220,0)</f>
        <v>0</v>
      </c>
      <c r="BG220" s="143">
        <f>IF(N220="zákl. přenesená",J220,0)</f>
        <v>0</v>
      </c>
      <c r="BH220" s="143">
        <f>IF(N220="sníž. přenesená",J220,0)</f>
        <v>0</v>
      </c>
      <c r="BI220" s="143">
        <f>IF(N220="nulová",J220,0)</f>
        <v>0</v>
      </c>
      <c r="BJ220" s="16" t="s">
        <v>84</v>
      </c>
      <c r="BK220" s="143">
        <f>ROUND(I220*H220,2)</f>
        <v>0</v>
      </c>
      <c r="BL220" s="16" t="s">
        <v>155</v>
      </c>
      <c r="BM220" s="142" t="s">
        <v>751</v>
      </c>
    </row>
    <row r="221" spans="2:65" s="1" customFormat="1" ht="105.6">
      <c r="B221" s="28"/>
      <c r="D221" s="144" t="s">
        <v>164</v>
      </c>
      <c r="F221" s="145" t="s">
        <v>752</v>
      </c>
      <c r="L221" s="28"/>
      <c r="M221" s="146"/>
      <c r="T221" s="51"/>
      <c r="AT221" s="16" t="s">
        <v>164</v>
      </c>
      <c r="AU221" s="16" t="s">
        <v>86</v>
      </c>
    </row>
    <row r="222" spans="2:65" s="1" customFormat="1" ht="16.5" customHeight="1">
      <c r="B222" s="131"/>
      <c r="C222" s="132" t="s">
        <v>320</v>
      </c>
      <c r="D222" s="132" t="s">
        <v>159</v>
      </c>
      <c r="E222" s="133" t="s">
        <v>753</v>
      </c>
      <c r="F222" s="134" t="s">
        <v>754</v>
      </c>
      <c r="G222" s="135" t="s">
        <v>301</v>
      </c>
      <c r="H222" s="136">
        <v>1</v>
      </c>
      <c r="I222" s="137"/>
      <c r="J222" s="137">
        <f>ROUND(I222*H222,2)</f>
        <v>0</v>
      </c>
      <c r="K222" s="134" t="s">
        <v>225</v>
      </c>
      <c r="L222" s="28"/>
      <c r="M222" s="138" t="s">
        <v>1</v>
      </c>
      <c r="N222" s="139" t="s">
        <v>42</v>
      </c>
      <c r="O222" s="140">
        <v>0.86299999999999999</v>
      </c>
      <c r="P222" s="140">
        <f>O222*H222</f>
        <v>0.86299999999999999</v>
      </c>
      <c r="Q222" s="140">
        <v>0.12303</v>
      </c>
      <c r="R222" s="140">
        <f>Q222*H222</f>
        <v>0.12303</v>
      </c>
      <c r="S222" s="140">
        <v>0</v>
      </c>
      <c r="T222" s="141">
        <f>S222*H222</f>
        <v>0</v>
      </c>
      <c r="AR222" s="142" t="s">
        <v>155</v>
      </c>
      <c r="AT222" s="142" t="s">
        <v>159</v>
      </c>
      <c r="AU222" s="142" t="s">
        <v>86</v>
      </c>
      <c r="AY222" s="16" t="s">
        <v>156</v>
      </c>
      <c r="BE222" s="143">
        <f>IF(N222="základní",J222,0)</f>
        <v>0</v>
      </c>
      <c r="BF222" s="143">
        <f>IF(N222="snížená",J222,0)</f>
        <v>0</v>
      </c>
      <c r="BG222" s="143">
        <f>IF(N222="zákl. přenesená",J222,0)</f>
        <v>0</v>
      </c>
      <c r="BH222" s="143">
        <f>IF(N222="sníž. přenesená",J222,0)</f>
        <v>0</v>
      </c>
      <c r="BI222" s="143">
        <f>IF(N222="nulová",J222,0)</f>
        <v>0</v>
      </c>
      <c r="BJ222" s="16" t="s">
        <v>84</v>
      </c>
      <c r="BK222" s="143">
        <f>ROUND(I222*H222,2)</f>
        <v>0</v>
      </c>
      <c r="BL222" s="16" t="s">
        <v>155</v>
      </c>
      <c r="BM222" s="142" t="s">
        <v>755</v>
      </c>
    </row>
    <row r="223" spans="2:65" s="1" customFormat="1">
      <c r="B223" s="28"/>
      <c r="D223" s="144" t="s">
        <v>164</v>
      </c>
      <c r="F223" s="145" t="s">
        <v>754</v>
      </c>
      <c r="L223" s="28"/>
      <c r="M223" s="146"/>
      <c r="T223" s="51"/>
      <c r="AT223" s="16" t="s">
        <v>164</v>
      </c>
      <c r="AU223" s="16" t="s">
        <v>86</v>
      </c>
    </row>
    <row r="224" spans="2:65" s="1" customFormat="1" ht="24.15" customHeight="1">
      <c r="B224" s="131"/>
      <c r="C224" s="167" t="s">
        <v>321</v>
      </c>
      <c r="D224" s="167" t="s">
        <v>274</v>
      </c>
      <c r="E224" s="168" t="s">
        <v>756</v>
      </c>
      <c r="F224" s="169" t="s">
        <v>757</v>
      </c>
      <c r="G224" s="170" t="s">
        <v>301</v>
      </c>
      <c r="H224" s="171">
        <v>1</v>
      </c>
      <c r="I224" s="172"/>
      <c r="J224" s="172">
        <f>ROUND(I224*H224,2)</f>
        <v>0</v>
      </c>
      <c r="K224" s="169" t="s">
        <v>1</v>
      </c>
      <c r="L224" s="173"/>
      <c r="M224" s="174" t="s">
        <v>1</v>
      </c>
      <c r="N224" s="175" t="s">
        <v>42</v>
      </c>
      <c r="O224" s="140">
        <v>0</v>
      </c>
      <c r="P224" s="140">
        <f>O224*H224</f>
        <v>0</v>
      </c>
      <c r="Q224" s="140">
        <v>1.2999999999999999E-2</v>
      </c>
      <c r="R224" s="140">
        <f>Q224*H224</f>
        <v>1.2999999999999999E-2</v>
      </c>
      <c r="S224" s="140">
        <v>0</v>
      </c>
      <c r="T224" s="141">
        <f>S224*H224</f>
        <v>0</v>
      </c>
      <c r="AR224" s="142" t="s">
        <v>194</v>
      </c>
      <c r="AT224" s="142" t="s">
        <v>274</v>
      </c>
      <c r="AU224" s="142" t="s">
        <v>86</v>
      </c>
      <c r="AY224" s="16" t="s">
        <v>156</v>
      </c>
      <c r="BE224" s="143">
        <f>IF(N224="základní",J224,0)</f>
        <v>0</v>
      </c>
      <c r="BF224" s="143">
        <f>IF(N224="snížená",J224,0)</f>
        <v>0</v>
      </c>
      <c r="BG224" s="143">
        <f>IF(N224="zákl. přenesená",J224,0)</f>
        <v>0</v>
      </c>
      <c r="BH224" s="143">
        <f>IF(N224="sníž. přenesená",J224,0)</f>
        <v>0</v>
      </c>
      <c r="BI224" s="143">
        <f>IF(N224="nulová",J224,0)</f>
        <v>0</v>
      </c>
      <c r="BJ224" s="16" t="s">
        <v>84</v>
      </c>
      <c r="BK224" s="143">
        <f>ROUND(I224*H224,2)</f>
        <v>0</v>
      </c>
      <c r="BL224" s="16" t="s">
        <v>155</v>
      </c>
      <c r="BM224" s="142" t="s">
        <v>758</v>
      </c>
    </row>
    <row r="225" spans="2:65" s="1" customFormat="1" ht="16.5" customHeight="1">
      <c r="B225" s="131"/>
      <c r="C225" s="132" t="s">
        <v>322</v>
      </c>
      <c r="D225" s="132" t="s">
        <v>159</v>
      </c>
      <c r="E225" s="133" t="s">
        <v>759</v>
      </c>
      <c r="F225" s="134" t="s">
        <v>760</v>
      </c>
      <c r="G225" s="135" t="s">
        <v>301</v>
      </c>
      <c r="H225" s="136">
        <v>1</v>
      </c>
      <c r="I225" s="137"/>
      <c r="J225" s="137">
        <f>ROUND(I225*H225,2)</f>
        <v>0</v>
      </c>
      <c r="K225" s="134" t="s">
        <v>225</v>
      </c>
      <c r="L225" s="28"/>
      <c r="M225" s="138" t="s">
        <v>1</v>
      </c>
      <c r="N225" s="139" t="s">
        <v>42</v>
      </c>
      <c r="O225" s="140">
        <v>1.1819999999999999</v>
      </c>
      <c r="P225" s="140">
        <f>O225*H225</f>
        <v>1.1819999999999999</v>
      </c>
      <c r="Q225" s="140">
        <v>0.32906000000000002</v>
      </c>
      <c r="R225" s="140">
        <f>Q225*H225</f>
        <v>0.32906000000000002</v>
      </c>
      <c r="S225" s="140">
        <v>0</v>
      </c>
      <c r="T225" s="141">
        <f>S225*H225</f>
        <v>0</v>
      </c>
      <c r="AR225" s="142" t="s">
        <v>155</v>
      </c>
      <c r="AT225" s="142" t="s">
        <v>159</v>
      </c>
      <c r="AU225" s="142" t="s">
        <v>86</v>
      </c>
      <c r="AY225" s="16" t="s">
        <v>156</v>
      </c>
      <c r="BE225" s="143">
        <f>IF(N225="základní",J225,0)</f>
        <v>0</v>
      </c>
      <c r="BF225" s="143">
        <f>IF(N225="snížená",J225,0)</f>
        <v>0</v>
      </c>
      <c r="BG225" s="143">
        <f>IF(N225="zákl. přenesená",J225,0)</f>
        <v>0</v>
      </c>
      <c r="BH225" s="143">
        <f>IF(N225="sníž. přenesená",J225,0)</f>
        <v>0</v>
      </c>
      <c r="BI225" s="143">
        <f>IF(N225="nulová",J225,0)</f>
        <v>0</v>
      </c>
      <c r="BJ225" s="16" t="s">
        <v>84</v>
      </c>
      <c r="BK225" s="143">
        <f>ROUND(I225*H225,2)</f>
        <v>0</v>
      </c>
      <c r="BL225" s="16" t="s">
        <v>155</v>
      </c>
      <c r="BM225" s="142" t="s">
        <v>761</v>
      </c>
    </row>
    <row r="226" spans="2:65" s="1" customFormat="1">
      <c r="B226" s="28"/>
      <c r="D226" s="144" t="s">
        <v>164</v>
      </c>
      <c r="F226" s="145" t="s">
        <v>760</v>
      </c>
      <c r="L226" s="28"/>
      <c r="M226" s="146"/>
      <c r="T226" s="51"/>
      <c r="AT226" s="16" t="s">
        <v>164</v>
      </c>
      <c r="AU226" s="16" t="s">
        <v>86</v>
      </c>
    </row>
    <row r="227" spans="2:65" s="1" customFormat="1" ht="24.15" customHeight="1">
      <c r="B227" s="131"/>
      <c r="C227" s="167" t="s">
        <v>323</v>
      </c>
      <c r="D227" s="167" t="s">
        <v>274</v>
      </c>
      <c r="E227" s="168" t="s">
        <v>762</v>
      </c>
      <c r="F227" s="169" t="s">
        <v>763</v>
      </c>
      <c r="G227" s="170" t="s">
        <v>301</v>
      </c>
      <c r="H227" s="171">
        <v>1</v>
      </c>
      <c r="I227" s="172"/>
      <c r="J227" s="172">
        <f>ROUND(I227*H227,2)</f>
        <v>0</v>
      </c>
      <c r="K227" s="169" t="s">
        <v>1</v>
      </c>
      <c r="L227" s="173"/>
      <c r="M227" s="174" t="s">
        <v>1</v>
      </c>
      <c r="N227" s="175" t="s">
        <v>42</v>
      </c>
      <c r="O227" s="140">
        <v>0</v>
      </c>
      <c r="P227" s="140">
        <f>O227*H227</f>
        <v>0</v>
      </c>
      <c r="Q227" s="140">
        <v>2.4E-2</v>
      </c>
      <c r="R227" s="140">
        <f>Q227*H227</f>
        <v>2.4E-2</v>
      </c>
      <c r="S227" s="140">
        <v>0</v>
      </c>
      <c r="T227" s="141">
        <f>S227*H227</f>
        <v>0</v>
      </c>
      <c r="AR227" s="142" t="s">
        <v>194</v>
      </c>
      <c r="AT227" s="142" t="s">
        <v>274</v>
      </c>
      <c r="AU227" s="142" t="s">
        <v>86</v>
      </c>
      <c r="AY227" s="16" t="s">
        <v>156</v>
      </c>
      <c r="BE227" s="143">
        <f>IF(N227="základní",J227,0)</f>
        <v>0</v>
      </c>
      <c r="BF227" s="143">
        <f>IF(N227="snížená",J227,0)</f>
        <v>0</v>
      </c>
      <c r="BG227" s="143">
        <f>IF(N227="zákl. přenesená",J227,0)</f>
        <v>0</v>
      </c>
      <c r="BH227" s="143">
        <f>IF(N227="sníž. přenesená",J227,0)</f>
        <v>0</v>
      </c>
      <c r="BI227" s="143">
        <f>IF(N227="nulová",J227,0)</f>
        <v>0</v>
      </c>
      <c r="BJ227" s="16" t="s">
        <v>84</v>
      </c>
      <c r="BK227" s="143">
        <f>ROUND(I227*H227,2)</f>
        <v>0</v>
      </c>
      <c r="BL227" s="16" t="s">
        <v>155</v>
      </c>
      <c r="BM227" s="142" t="s">
        <v>764</v>
      </c>
    </row>
    <row r="228" spans="2:65" s="1" customFormat="1" ht="16.5" customHeight="1">
      <c r="B228" s="131"/>
      <c r="C228" s="132" t="s">
        <v>324</v>
      </c>
      <c r="D228" s="132" t="s">
        <v>159</v>
      </c>
      <c r="E228" s="133" t="s">
        <v>765</v>
      </c>
      <c r="F228" s="134" t="s">
        <v>766</v>
      </c>
      <c r="G228" s="135" t="s">
        <v>281</v>
      </c>
      <c r="H228" s="136">
        <v>109.2</v>
      </c>
      <c r="I228" s="137"/>
      <c r="J228" s="137">
        <f>ROUND(I228*H228,2)</f>
        <v>0</v>
      </c>
      <c r="K228" s="134" t="s">
        <v>225</v>
      </c>
      <c r="L228" s="28"/>
      <c r="M228" s="138" t="s">
        <v>1</v>
      </c>
      <c r="N228" s="139" t="s">
        <v>42</v>
      </c>
      <c r="O228" s="140">
        <v>5.3999999999999999E-2</v>
      </c>
      <c r="P228" s="140">
        <f>O228*H228</f>
        <v>5.8967999999999998</v>
      </c>
      <c r="Q228" s="140">
        <v>1.9000000000000001E-4</v>
      </c>
      <c r="R228" s="140">
        <f>Q228*H228</f>
        <v>2.0748000000000003E-2</v>
      </c>
      <c r="S228" s="140">
        <v>0</v>
      </c>
      <c r="T228" s="141">
        <f>S228*H228</f>
        <v>0</v>
      </c>
      <c r="AR228" s="142" t="s">
        <v>155</v>
      </c>
      <c r="AT228" s="142" t="s">
        <v>159</v>
      </c>
      <c r="AU228" s="142" t="s">
        <v>86</v>
      </c>
      <c r="AY228" s="16" t="s">
        <v>156</v>
      </c>
      <c r="BE228" s="143">
        <f>IF(N228="základní",J228,0)</f>
        <v>0</v>
      </c>
      <c r="BF228" s="143">
        <f>IF(N228="snížená",J228,0)</f>
        <v>0</v>
      </c>
      <c r="BG228" s="143">
        <f>IF(N228="zákl. přenesená",J228,0)</f>
        <v>0</v>
      </c>
      <c r="BH228" s="143">
        <f>IF(N228="sníž. přenesená",J228,0)</f>
        <v>0</v>
      </c>
      <c r="BI228" s="143">
        <f>IF(N228="nulová",J228,0)</f>
        <v>0</v>
      </c>
      <c r="BJ228" s="16" t="s">
        <v>84</v>
      </c>
      <c r="BK228" s="143">
        <f>ROUND(I228*H228,2)</f>
        <v>0</v>
      </c>
      <c r="BL228" s="16" t="s">
        <v>155</v>
      </c>
      <c r="BM228" s="142" t="s">
        <v>767</v>
      </c>
    </row>
    <row r="229" spans="2:65" s="1" customFormat="1">
      <c r="B229" s="28"/>
      <c r="D229" s="144" t="s">
        <v>164</v>
      </c>
      <c r="F229" s="145" t="s">
        <v>768</v>
      </c>
      <c r="L229" s="28"/>
      <c r="M229" s="146"/>
      <c r="T229" s="51"/>
      <c r="AT229" s="16" t="s">
        <v>164</v>
      </c>
      <c r="AU229" s="16" t="s">
        <v>86</v>
      </c>
    </row>
    <row r="230" spans="2:65" s="13" customFormat="1">
      <c r="B230" s="155"/>
      <c r="D230" s="144" t="s">
        <v>237</v>
      </c>
      <c r="F230" s="157" t="s">
        <v>769</v>
      </c>
      <c r="H230" s="158">
        <v>109.2</v>
      </c>
      <c r="L230" s="155"/>
      <c r="M230" s="159"/>
      <c r="T230" s="160"/>
      <c r="AT230" s="156" t="s">
        <v>237</v>
      </c>
      <c r="AU230" s="156" t="s">
        <v>86</v>
      </c>
      <c r="AV230" s="13" t="s">
        <v>86</v>
      </c>
      <c r="AW230" s="13" t="s">
        <v>3</v>
      </c>
      <c r="AX230" s="13" t="s">
        <v>84</v>
      </c>
      <c r="AY230" s="156" t="s">
        <v>156</v>
      </c>
    </row>
    <row r="231" spans="2:65" s="1" customFormat="1" ht="21.75" customHeight="1">
      <c r="B231" s="131"/>
      <c r="C231" s="132" t="s">
        <v>327</v>
      </c>
      <c r="D231" s="132" t="s">
        <v>159</v>
      </c>
      <c r="E231" s="133" t="s">
        <v>770</v>
      </c>
      <c r="F231" s="134" t="s">
        <v>771</v>
      </c>
      <c r="G231" s="135" t="s">
        <v>281</v>
      </c>
      <c r="H231" s="136">
        <v>109.2</v>
      </c>
      <c r="I231" s="137"/>
      <c r="J231" s="137">
        <f>ROUND(I231*H231,2)</f>
        <v>0</v>
      </c>
      <c r="K231" s="134" t="s">
        <v>225</v>
      </c>
      <c r="L231" s="28"/>
      <c r="M231" s="138" t="s">
        <v>1</v>
      </c>
      <c r="N231" s="139" t="s">
        <v>42</v>
      </c>
      <c r="O231" s="140">
        <v>2.5000000000000001E-2</v>
      </c>
      <c r="P231" s="140">
        <f>O231*H231</f>
        <v>2.7300000000000004</v>
      </c>
      <c r="Q231" s="140">
        <v>9.0000000000000006E-5</v>
      </c>
      <c r="R231" s="140">
        <f>Q231*H231</f>
        <v>9.8280000000000017E-3</v>
      </c>
      <c r="S231" s="140">
        <v>0</v>
      </c>
      <c r="T231" s="141">
        <f>S231*H231</f>
        <v>0</v>
      </c>
      <c r="AR231" s="142" t="s">
        <v>155</v>
      </c>
      <c r="AT231" s="142" t="s">
        <v>159</v>
      </c>
      <c r="AU231" s="142" t="s">
        <v>86</v>
      </c>
      <c r="AY231" s="16" t="s">
        <v>156</v>
      </c>
      <c r="BE231" s="143">
        <f>IF(N231="základní",J231,0)</f>
        <v>0</v>
      </c>
      <c r="BF231" s="143">
        <f>IF(N231="snížená",J231,0)</f>
        <v>0</v>
      </c>
      <c r="BG231" s="143">
        <f>IF(N231="zákl. přenesená",J231,0)</f>
        <v>0</v>
      </c>
      <c r="BH231" s="143">
        <f>IF(N231="sníž. přenesená",J231,0)</f>
        <v>0</v>
      </c>
      <c r="BI231" s="143">
        <f>IF(N231="nulová",J231,0)</f>
        <v>0</v>
      </c>
      <c r="BJ231" s="16" t="s">
        <v>84</v>
      </c>
      <c r="BK231" s="143">
        <f>ROUND(I231*H231,2)</f>
        <v>0</v>
      </c>
      <c r="BL231" s="16" t="s">
        <v>155</v>
      </c>
      <c r="BM231" s="142" t="s">
        <v>772</v>
      </c>
    </row>
    <row r="232" spans="2:65" s="1" customFormat="1">
      <c r="B232" s="28"/>
      <c r="D232" s="144" t="s">
        <v>164</v>
      </c>
      <c r="F232" s="145" t="s">
        <v>773</v>
      </c>
      <c r="L232" s="28"/>
      <c r="M232" s="146"/>
      <c r="T232" s="51"/>
      <c r="AT232" s="16" t="s">
        <v>164</v>
      </c>
      <c r="AU232" s="16" t="s">
        <v>86</v>
      </c>
    </row>
    <row r="233" spans="2:65" s="11" customFormat="1" ht="22.95" customHeight="1">
      <c r="B233" s="120"/>
      <c r="D233" s="121" t="s">
        <v>76</v>
      </c>
      <c r="E233" s="129" t="s">
        <v>199</v>
      </c>
      <c r="F233" s="129" t="s">
        <v>310</v>
      </c>
      <c r="J233" s="130">
        <f>BK233</f>
        <v>0</v>
      </c>
      <c r="L233" s="120"/>
      <c r="M233" s="124"/>
      <c r="P233" s="125">
        <f>SUM(P234:P239)</f>
        <v>11.154</v>
      </c>
      <c r="R233" s="125">
        <f>SUM(R234:R239)</f>
        <v>7.2799999999999991E-3</v>
      </c>
      <c r="T233" s="126">
        <f>SUM(T234:T239)</f>
        <v>0</v>
      </c>
      <c r="AR233" s="121" t="s">
        <v>84</v>
      </c>
      <c r="AT233" s="127" t="s">
        <v>76</v>
      </c>
      <c r="AU233" s="127" t="s">
        <v>84</v>
      </c>
      <c r="AY233" s="121" t="s">
        <v>156</v>
      </c>
      <c r="BK233" s="128">
        <f>SUM(BK234:BK239)</f>
        <v>0</v>
      </c>
    </row>
    <row r="234" spans="2:65" s="1" customFormat="1" ht="24.15" customHeight="1">
      <c r="B234" s="131"/>
      <c r="C234" s="132" t="s">
        <v>329</v>
      </c>
      <c r="D234" s="132" t="s">
        <v>159</v>
      </c>
      <c r="E234" s="133" t="s">
        <v>774</v>
      </c>
      <c r="F234" s="134" t="s">
        <v>775</v>
      </c>
      <c r="G234" s="135" t="s">
        <v>281</v>
      </c>
      <c r="H234" s="136">
        <v>26</v>
      </c>
      <c r="I234" s="137"/>
      <c r="J234" s="137">
        <f>ROUND(I234*H234,2)</f>
        <v>0</v>
      </c>
      <c r="K234" s="134" t="s">
        <v>225</v>
      </c>
      <c r="L234" s="28"/>
      <c r="M234" s="138" t="s">
        <v>1</v>
      </c>
      <c r="N234" s="139" t="s">
        <v>42</v>
      </c>
      <c r="O234" s="140">
        <v>0.12</v>
      </c>
      <c r="P234" s="140">
        <f>O234*H234</f>
        <v>3.12</v>
      </c>
      <c r="Q234" s="140">
        <v>0</v>
      </c>
      <c r="R234" s="140">
        <f>Q234*H234</f>
        <v>0</v>
      </c>
      <c r="S234" s="140">
        <v>0</v>
      </c>
      <c r="T234" s="141">
        <f>S234*H234</f>
        <v>0</v>
      </c>
      <c r="AR234" s="142" t="s">
        <v>155</v>
      </c>
      <c r="AT234" s="142" t="s">
        <v>159</v>
      </c>
      <c r="AU234" s="142" t="s">
        <v>86</v>
      </c>
      <c r="AY234" s="16" t="s">
        <v>156</v>
      </c>
      <c r="BE234" s="143">
        <f>IF(N234="základní",J234,0)</f>
        <v>0</v>
      </c>
      <c r="BF234" s="143">
        <f>IF(N234="snížená",J234,0)</f>
        <v>0</v>
      </c>
      <c r="BG234" s="143">
        <f>IF(N234="zákl. přenesená",J234,0)</f>
        <v>0</v>
      </c>
      <c r="BH234" s="143">
        <f>IF(N234="sníž. přenesená",J234,0)</f>
        <v>0</v>
      </c>
      <c r="BI234" s="143">
        <f>IF(N234="nulová",J234,0)</f>
        <v>0</v>
      </c>
      <c r="BJ234" s="16" t="s">
        <v>84</v>
      </c>
      <c r="BK234" s="143">
        <f>ROUND(I234*H234,2)</f>
        <v>0</v>
      </c>
      <c r="BL234" s="16" t="s">
        <v>155</v>
      </c>
      <c r="BM234" s="142" t="s">
        <v>776</v>
      </c>
    </row>
    <row r="235" spans="2:65" s="1" customFormat="1" ht="19.2">
      <c r="B235" s="28"/>
      <c r="D235" s="144" t="s">
        <v>164</v>
      </c>
      <c r="F235" s="145" t="s">
        <v>777</v>
      </c>
      <c r="L235" s="28"/>
      <c r="M235" s="146"/>
      <c r="T235" s="51"/>
      <c r="AT235" s="16" t="s">
        <v>164</v>
      </c>
      <c r="AU235" s="16" t="s">
        <v>86</v>
      </c>
    </row>
    <row r="236" spans="2:65" s="1" customFormat="1" ht="24.15" customHeight="1">
      <c r="B236" s="131"/>
      <c r="C236" s="132" t="s">
        <v>330</v>
      </c>
      <c r="D236" s="132" t="s">
        <v>159</v>
      </c>
      <c r="E236" s="133" t="s">
        <v>778</v>
      </c>
      <c r="F236" s="134" t="s">
        <v>779</v>
      </c>
      <c r="G236" s="135" t="s">
        <v>281</v>
      </c>
      <c r="H236" s="136">
        <v>26</v>
      </c>
      <c r="I236" s="137"/>
      <c r="J236" s="137">
        <f>ROUND(I236*H236,2)</f>
        <v>0</v>
      </c>
      <c r="K236" s="134" t="s">
        <v>225</v>
      </c>
      <c r="L236" s="28"/>
      <c r="M236" s="138" t="s">
        <v>1</v>
      </c>
      <c r="N236" s="139" t="s">
        <v>42</v>
      </c>
      <c r="O236" s="140">
        <v>0.154</v>
      </c>
      <c r="P236" s="140">
        <f>O236*H236</f>
        <v>4.0039999999999996</v>
      </c>
      <c r="Q236" s="140">
        <v>2.7999999999999998E-4</v>
      </c>
      <c r="R236" s="140">
        <f>Q236*H236</f>
        <v>7.2799999999999991E-3</v>
      </c>
      <c r="S236" s="140">
        <v>0</v>
      </c>
      <c r="T236" s="141">
        <f>S236*H236</f>
        <v>0</v>
      </c>
      <c r="AR236" s="142" t="s">
        <v>155</v>
      </c>
      <c r="AT236" s="142" t="s">
        <v>159</v>
      </c>
      <c r="AU236" s="142" t="s">
        <v>86</v>
      </c>
      <c r="AY236" s="16" t="s">
        <v>156</v>
      </c>
      <c r="BE236" s="143">
        <f>IF(N236="základní",J236,0)</f>
        <v>0</v>
      </c>
      <c r="BF236" s="143">
        <f>IF(N236="snížená",J236,0)</f>
        <v>0</v>
      </c>
      <c r="BG236" s="143">
        <f>IF(N236="zákl. přenesená",J236,0)</f>
        <v>0</v>
      </c>
      <c r="BH236" s="143">
        <f>IF(N236="sníž. přenesená",J236,0)</f>
        <v>0</v>
      </c>
      <c r="BI236" s="143">
        <f>IF(N236="nulová",J236,0)</f>
        <v>0</v>
      </c>
      <c r="BJ236" s="16" t="s">
        <v>84</v>
      </c>
      <c r="BK236" s="143">
        <f>ROUND(I236*H236,2)</f>
        <v>0</v>
      </c>
      <c r="BL236" s="16" t="s">
        <v>155</v>
      </c>
      <c r="BM236" s="142" t="s">
        <v>780</v>
      </c>
    </row>
    <row r="237" spans="2:65" s="1" customFormat="1" ht="38.4">
      <c r="B237" s="28"/>
      <c r="D237" s="144" t="s">
        <v>164</v>
      </c>
      <c r="F237" s="145" t="s">
        <v>781</v>
      </c>
      <c r="L237" s="28"/>
      <c r="M237" s="146"/>
      <c r="T237" s="51"/>
      <c r="AT237" s="16" t="s">
        <v>164</v>
      </c>
      <c r="AU237" s="16" t="s">
        <v>86</v>
      </c>
    </row>
    <row r="238" spans="2:65" s="1" customFormat="1" ht="16.5" customHeight="1">
      <c r="B238" s="131"/>
      <c r="C238" s="132" t="s">
        <v>336</v>
      </c>
      <c r="D238" s="132" t="s">
        <v>159</v>
      </c>
      <c r="E238" s="133" t="s">
        <v>782</v>
      </c>
      <c r="F238" s="134" t="s">
        <v>783</v>
      </c>
      <c r="G238" s="135" t="s">
        <v>281</v>
      </c>
      <c r="H238" s="136">
        <v>26</v>
      </c>
      <c r="I238" s="137"/>
      <c r="J238" s="137">
        <f>ROUND(I238*H238,2)</f>
        <v>0</v>
      </c>
      <c r="K238" s="134" t="s">
        <v>225</v>
      </c>
      <c r="L238" s="28"/>
      <c r="M238" s="138" t="s">
        <v>1</v>
      </c>
      <c r="N238" s="139" t="s">
        <v>42</v>
      </c>
      <c r="O238" s="140">
        <v>0.155</v>
      </c>
      <c r="P238" s="140">
        <f>O238*H238</f>
        <v>4.03</v>
      </c>
      <c r="Q238" s="140">
        <v>0</v>
      </c>
      <c r="R238" s="140">
        <f>Q238*H238</f>
        <v>0</v>
      </c>
      <c r="S238" s="140">
        <v>0</v>
      </c>
      <c r="T238" s="141">
        <f>S238*H238</f>
        <v>0</v>
      </c>
      <c r="AR238" s="142" t="s">
        <v>155</v>
      </c>
      <c r="AT238" s="142" t="s">
        <v>159</v>
      </c>
      <c r="AU238" s="142" t="s">
        <v>86</v>
      </c>
      <c r="AY238" s="16" t="s">
        <v>156</v>
      </c>
      <c r="BE238" s="143">
        <f>IF(N238="základní",J238,0)</f>
        <v>0</v>
      </c>
      <c r="BF238" s="143">
        <f>IF(N238="snížená",J238,0)</f>
        <v>0</v>
      </c>
      <c r="BG238" s="143">
        <f>IF(N238="zákl. přenesená",J238,0)</f>
        <v>0</v>
      </c>
      <c r="BH238" s="143">
        <f>IF(N238="sníž. přenesená",J238,0)</f>
        <v>0</v>
      </c>
      <c r="BI238" s="143">
        <f>IF(N238="nulová",J238,0)</f>
        <v>0</v>
      </c>
      <c r="BJ238" s="16" t="s">
        <v>84</v>
      </c>
      <c r="BK238" s="143">
        <f>ROUND(I238*H238,2)</f>
        <v>0</v>
      </c>
      <c r="BL238" s="16" t="s">
        <v>155</v>
      </c>
      <c r="BM238" s="142" t="s">
        <v>784</v>
      </c>
    </row>
    <row r="239" spans="2:65" s="1" customFormat="1" ht="19.2">
      <c r="B239" s="28"/>
      <c r="D239" s="144" t="s">
        <v>164</v>
      </c>
      <c r="F239" s="145" t="s">
        <v>785</v>
      </c>
      <c r="L239" s="28"/>
      <c r="M239" s="146"/>
      <c r="T239" s="51"/>
      <c r="AT239" s="16" t="s">
        <v>164</v>
      </c>
      <c r="AU239" s="16" t="s">
        <v>86</v>
      </c>
    </row>
    <row r="240" spans="2:65" s="11" customFormat="1" ht="22.95" customHeight="1">
      <c r="B240" s="120"/>
      <c r="D240" s="121" t="s">
        <v>76</v>
      </c>
      <c r="E240" s="129" t="s">
        <v>325</v>
      </c>
      <c r="F240" s="129" t="s">
        <v>326</v>
      </c>
      <c r="J240" s="130">
        <f>BK240</f>
        <v>0</v>
      </c>
      <c r="L240" s="120"/>
      <c r="M240" s="124"/>
      <c r="P240" s="125">
        <f>SUM(P241:P248)</f>
        <v>1.1863439999999998</v>
      </c>
      <c r="R240" s="125">
        <f>SUM(R241:R248)</f>
        <v>0</v>
      </c>
      <c r="T240" s="126">
        <f>SUM(T241:T248)</f>
        <v>0</v>
      </c>
      <c r="AR240" s="121" t="s">
        <v>84</v>
      </c>
      <c r="AT240" s="127" t="s">
        <v>76</v>
      </c>
      <c r="AU240" s="127" t="s">
        <v>84</v>
      </c>
      <c r="AY240" s="121" t="s">
        <v>156</v>
      </c>
      <c r="BK240" s="128">
        <f>SUM(BK241:BK248)</f>
        <v>0</v>
      </c>
    </row>
    <row r="241" spans="2:65" s="1" customFormat="1" ht="24.15" customHeight="1">
      <c r="B241" s="131"/>
      <c r="C241" s="132" t="s">
        <v>786</v>
      </c>
      <c r="D241" s="132" t="s">
        <v>159</v>
      </c>
      <c r="E241" s="133" t="s">
        <v>543</v>
      </c>
      <c r="F241" s="134" t="s">
        <v>544</v>
      </c>
      <c r="G241" s="135" t="s">
        <v>328</v>
      </c>
      <c r="H241" s="136">
        <v>8.1359999999999992</v>
      </c>
      <c r="I241" s="137"/>
      <c r="J241" s="137">
        <f>ROUND(I241*H241,2)</f>
        <v>0</v>
      </c>
      <c r="K241" s="134" t="s">
        <v>225</v>
      </c>
      <c r="L241" s="28"/>
      <c r="M241" s="138" t="s">
        <v>1</v>
      </c>
      <c r="N241" s="139" t="s">
        <v>42</v>
      </c>
      <c r="O241" s="140">
        <v>0.125</v>
      </c>
      <c r="P241" s="140">
        <f>O241*H241</f>
        <v>1.0169999999999999</v>
      </c>
      <c r="Q241" s="140">
        <v>0</v>
      </c>
      <c r="R241" s="140">
        <f>Q241*H241</f>
        <v>0</v>
      </c>
      <c r="S241" s="140">
        <v>0</v>
      </c>
      <c r="T241" s="141">
        <f>S241*H241</f>
        <v>0</v>
      </c>
      <c r="AR241" s="142" t="s">
        <v>155</v>
      </c>
      <c r="AT241" s="142" t="s">
        <v>159</v>
      </c>
      <c r="AU241" s="142" t="s">
        <v>86</v>
      </c>
      <c r="AY241" s="16" t="s">
        <v>156</v>
      </c>
      <c r="BE241" s="143">
        <f>IF(N241="základní",J241,0)</f>
        <v>0</v>
      </c>
      <c r="BF241" s="143">
        <f>IF(N241="snížená",J241,0)</f>
        <v>0</v>
      </c>
      <c r="BG241" s="143">
        <f>IF(N241="zákl. přenesená",J241,0)</f>
        <v>0</v>
      </c>
      <c r="BH241" s="143">
        <f>IF(N241="sníž. přenesená",J241,0)</f>
        <v>0</v>
      </c>
      <c r="BI241" s="143">
        <f>IF(N241="nulová",J241,0)</f>
        <v>0</v>
      </c>
      <c r="BJ241" s="16" t="s">
        <v>84</v>
      </c>
      <c r="BK241" s="143">
        <f>ROUND(I241*H241,2)</f>
        <v>0</v>
      </c>
      <c r="BL241" s="16" t="s">
        <v>155</v>
      </c>
      <c r="BM241" s="142" t="s">
        <v>787</v>
      </c>
    </row>
    <row r="242" spans="2:65" s="1" customFormat="1" ht="19.2">
      <c r="B242" s="28"/>
      <c r="D242" s="144" t="s">
        <v>164</v>
      </c>
      <c r="F242" s="145" t="s">
        <v>546</v>
      </c>
      <c r="L242" s="28"/>
      <c r="M242" s="146"/>
      <c r="T242" s="51"/>
      <c r="AT242" s="16" t="s">
        <v>164</v>
      </c>
      <c r="AU242" s="16" t="s">
        <v>86</v>
      </c>
    </row>
    <row r="243" spans="2:65" s="1" customFormat="1" ht="24.15" customHeight="1">
      <c r="B243" s="131"/>
      <c r="C243" s="132" t="s">
        <v>788</v>
      </c>
      <c r="D243" s="132" t="s">
        <v>159</v>
      </c>
      <c r="E243" s="133" t="s">
        <v>547</v>
      </c>
      <c r="F243" s="134" t="s">
        <v>548</v>
      </c>
      <c r="G243" s="135" t="s">
        <v>328</v>
      </c>
      <c r="H243" s="136">
        <v>28.224</v>
      </c>
      <c r="I243" s="137"/>
      <c r="J243" s="137">
        <f>ROUND(I243*H243,2)</f>
        <v>0</v>
      </c>
      <c r="K243" s="134" t="s">
        <v>225</v>
      </c>
      <c r="L243" s="28"/>
      <c r="M243" s="138" t="s">
        <v>1</v>
      </c>
      <c r="N243" s="139" t="s">
        <v>42</v>
      </c>
      <c r="O243" s="140">
        <v>6.0000000000000001E-3</v>
      </c>
      <c r="P243" s="140">
        <f>O243*H243</f>
        <v>0.16934399999999999</v>
      </c>
      <c r="Q243" s="140">
        <v>0</v>
      </c>
      <c r="R243" s="140">
        <f>Q243*H243</f>
        <v>0</v>
      </c>
      <c r="S243" s="140">
        <v>0</v>
      </c>
      <c r="T243" s="141">
        <f>S243*H243</f>
        <v>0</v>
      </c>
      <c r="AR243" s="142" t="s">
        <v>155</v>
      </c>
      <c r="AT243" s="142" t="s">
        <v>159</v>
      </c>
      <c r="AU243" s="142" t="s">
        <v>86</v>
      </c>
      <c r="AY243" s="16" t="s">
        <v>156</v>
      </c>
      <c r="BE243" s="143">
        <f>IF(N243="základní",J243,0)</f>
        <v>0</v>
      </c>
      <c r="BF243" s="143">
        <f>IF(N243="snížená",J243,0)</f>
        <v>0</v>
      </c>
      <c r="BG243" s="143">
        <f>IF(N243="zákl. přenesená",J243,0)</f>
        <v>0</v>
      </c>
      <c r="BH243" s="143">
        <f>IF(N243="sníž. přenesená",J243,0)</f>
        <v>0</v>
      </c>
      <c r="BI243" s="143">
        <f>IF(N243="nulová",J243,0)</f>
        <v>0</v>
      </c>
      <c r="BJ243" s="16" t="s">
        <v>84</v>
      </c>
      <c r="BK243" s="143">
        <f>ROUND(I243*H243,2)</f>
        <v>0</v>
      </c>
      <c r="BL243" s="16" t="s">
        <v>155</v>
      </c>
      <c r="BM243" s="142" t="s">
        <v>789</v>
      </c>
    </row>
    <row r="244" spans="2:65" s="1" customFormat="1" ht="28.8">
      <c r="B244" s="28"/>
      <c r="D244" s="144" t="s">
        <v>164</v>
      </c>
      <c r="F244" s="145" t="s">
        <v>550</v>
      </c>
      <c r="L244" s="28"/>
      <c r="M244" s="146"/>
      <c r="T244" s="51"/>
      <c r="AT244" s="16" t="s">
        <v>164</v>
      </c>
      <c r="AU244" s="16" t="s">
        <v>86</v>
      </c>
    </row>
    <row r="245" spans="2:65" s="13" customFormat="1">
      <c r="B245" s="155"/>
      <c r="D245" s="144" t="s">
        <v>237</v>
      </c>
      <c r="E245" s="156" t="s">
        <v>1</v>
      </c>
      <c r="F245" s="157" t="s">
        <v>790</v>
      </c>
      <c r="H245" s="158">
        <v>1.1759999999999999</v>
      </c>
      <c r="L245" s="155"/>
      <c r="M245" s="159"/>
      <c r="T245" s="160"/>
      <c r="AT245" s="156" t="s">
        <v>237</v>
      </c>
      <c r="AU245" s="156" t="s">
        <v>86</v>
      </c>
      <c r="AV245" s="13" t="s">
        <v>86</v>
      </c>
      <c r="AW245" s="13" t="s">
        <v>33</v>
      </c>
      <c r="AX245" s="13" t="s">
        <v>84</v>
      </c>
      <c r="AY245" s="156" t="s">
        <v>156</v>
      </c>
    </row>
    <row r="246" spans="2:65" s="13" customFormat="1">
      <c r="B246" s="155"/>
      <c r="D246" s="144" t="s">
        <v>237</v>
      </c>
      <c r="F246" s="157" t="s">
        <v>791</v>
      </c>
      <c r="H246" s="158">
        <v>28.224</v>
      </c>
      <c r="L246" s="155"/>
      <c r="M246" s="159"/>
      <c r="T246" s="160"/>
      <c r="AT246" s="156" t="s">
        <v>237</v>
      </c>
      <c r="AU246" s="156" t="s">
        <v>86</v>
      </c>
      <c r="AV246" s="13" t="s">
        <v>86</v>
      </c>
      <c r="AW246" s="13" t="s">
        <v>3</v>
      </c>
      <c r="AX246" s="13" t="s">
        <v>84</v>
      </c>
      <c r="AY246" s="156" t="s">
        <v>156</v>
      </c>
    </row>
    <row r="247" spans="2:65" s="1" customFormat="1" ht="33" customHeight="1">
      <c r="B247" s="131"/>
      <c r="C247" s="132" t="s">
        <v>792</v>
      </c>
      <c r="D247" s="132" t="s">
        <v>159</v>
      </c>
      <c r="E247" s="133" t="s">
        <v>331</v>
      </c>
      <c r="F247" s="134" t="s">
        <v>332</v>
      </c>
      <c r="G247" s="135" t="s">
        <v>328</v>
      </c>
      <c r="H247" s="136">
        <v>1.1759999999999999</v>
      </c>
      <c r="I247" s="137"/>
      <c r="J247" s="137">
        <f>ROUND(I247*H247,2)</f>
        <v>0</v>
      </c>
      <c r="K247" s="134" t="s">
        <v>225</v>
      </c>
      <c r="L247" s="28"/>
      <c r="M247" s="138" t="s">
        <v>1</v>
      </c>
      <c r="N247" s="139" t="s">
        <v>42</v>
      </c>
      <c r="O247" s="140">
        <v>0</v>
      </c>
      <c r="P247" s="140">
        <f>O247*H247</f>
        <v>0</v>
      </c>
      <c r="Q247" s="140">
        <v>0</v>
      </c>
      <c r="R247" s="140">
        <f>Q247*H247</f>
        <v>0</v>
      </c>
      <c r="S247" s="140">
        <v>0</v>
      </c>
      <c r="T247" s="141">
        <f>S247*H247</f>
        <v>0</v>
      </c>
      <c r="AR247" s="142" t="s">
        <v>155</v>
      </c>
      <c r="AT247" s="142" t="s">
        <v>159</v>
      </c>
      <c r="AU247" s="142" t="s">
        <v>86</v>
      </c>
      <c r="AY247" s="16" t="s">
        <v>156</v>
      </c>
      <c r="BE247" s="143">
        <f>IF(N247="základní",J247,0)</f>
        <v>0</v>
      </c>
      <c r="BF247" s="143">
        <f>IF(N247="snížená",J247,0)</f>
        <v>0</v>
      </c>
      <c r="BG247" s="143">
        <f>IF(N247="zákl. přenesená",J247,0)</f>
        <v>0</v>
      </c>
      <c r="BH247" s="143">
        <f>IF(N247="sníž. přenesená",J247,0)</f>
        <v>0</v>
      </c>
      <c r="BI247" s="143">
        <f>IF(N247="nulová",J247,0)</f>
        <v>0</v>
      </c>
      <c r="BJ247" s="16" t="s">
        <v>84</v>
      </c>
      <c r="BK247" s="143">
        <f>ROUND(I247*H247,2)</f>
        <v>0</v>
      </c>
      <c r="BL247" s="16" t="s">
        <v>155</v>
      </c>
      <c r="BM247" s="142" t="s">
        <v>793</v>
      </c>
    </row>
    <row r="248" spans="2:65" s="1" customFormat="1" ht="28.8">
      <c r="B248" s="28"/>
      <c r="D248" s="144" t="s">
        <v>164</v>
      </c>
      <c r="F248" s="145" t="s">
        <v>333</v>
      </c>
      <c r="L248" s="28"/>
      <c r="M248" s="146"/>
      <c r="T248" s="51"/>
      <c r="AT248" s="16" t="s">
        <v>164</v>
      </c>
      <c r="AU248" s="16" t="s">
        <v>86</v>
      </c>
    </row>
    <row r="249" spans="2:65" s="11" customFormat="1" ht="22.95" customHeight="1">
      <c r="B249" s="120"/>
      <c r="D249" s="121" t="s">
        <v>76</v>
      </c>
      <c r="E249" s="129" t="s">
        <v>334</v>
      </c>
      <c r="F249" s="129" t="s">
        <v>335</v>
      </c>
      <c r="J249" s="130">
        <f>BK249</f>
        <v>0</v>
      </c>
      <c r="L249" s="120"/>
      <c r="M249" s="124"/>
      <c r="P249" s="125">
        <f>SUM(P250:P254)</f>
        <v>91.504713999999993</v>
      </c>
      <c r="R249" s="125">
        <f>SUM(R250:R254)</f>
        <v>0</v>
      </c>
      <c r="T249" s="126">
        <f>SUM(T250:T254)</f>
        <v>0</v>
      </c>
      <c r="AR249" s="121" t="s">
        <v>84</v>
      </c>
      <c r="AT249" s="127" t="s">
        <v>76</v>
      </c>
      <c r="AU249" s="127" t="s">
        <v>84</v>
      </c>
      <c r="AY249" s="121" t="s">
        <v>156</v>
      </c>
      <c r="BK249" s="128">
        <f>SUM(BK250:BK254)</f>
        <v>0</v>
      </c>
    </row>
    <row r="250" spans="2:65" s="1" customFormat="1" ht="33" customHeight="1">
      <c r="B250" s="131"/>
      <c r="C250" s="132" t="s">
        <v>245</v>
      </c>
      <c r="D250" s="132" t="s">
        <v>159</v>
      </c>
      <c r="E250" s="133" t="s">
        <v>337</v>
      </c>
      <c r="F250" s="134" t="s">
        <v>338</v>
      </c>
      <c r="G250" s="135" t="s">
        <v>328</v>
      </c>
      <c r="H250" s="136">
        <v>8.8689999999999998</v>
      </c>
      <c r="I250" s="137"/>
      <c r="J250" s="137">
        <f>ROUND(I250*H250,2)</f>
        <v>0</v>
      </c>
      <c r="K250" s="134" t="s">
        <v>225</v>
      </c>
      <c r="L250" s="28"/>
      <c r="M250" s="138" t="s">
        <v>1</v>
      </c>
      <c r="N250" s="139" t="s">
        <v>42</v>
      </c>
      <c r="O250" s="140">
        <v>6.6000000000000003E-2</v>
      </c>
      <c r="P250" s="140">
        <f>O250*H250</f>
        <v>0.58535400000000004</v>
      </c>
      <c r="Q250" s="140">
        <v>0</v>
      </c>
      <c r="R250" s="140">
        <f>Q250*H250</f>
        <v>0</v>
      </c>
      <c r="S250" s="140">
        <v>0</v>
      </c>
      <c r="T250" s="141">
        <f>S250*H250</f>
        <v>0</v>
      </c>
      <c r="AR250" s="142" t="s">
        <v>155</v>
      </c>
      <c r="AT250" s="142" t="s">
        <v>159</v>
      </c>
      <c r="AU250" s="142" t="s">
        <v>86</v>
      </c>
      <c r="AY250" s="16" t="s">
        <v>156</v>
      </c>
      <c r="BE250" s="143">
        <f>IF(N250="základní",J250,0)</f>
        <v>0</v>
      </c>
      <c r="BF250" s="143">
        <f>IF(N250="snížená",J250,0)</f>
        <v>0</v>
      </c>
      <c r="BG250" s="143">
        <f>IF(N250="zákl. přenesená",J250,0)</f>
        <v>0</v>
      </c>
      <c r="BH250" s="143">
        <f>IF(N250="sníž. přenesená",J250,0)</f>
        <v>0</v>
      </c>
      <c r="BI250" s="143">
        <f>IF(N250="nulová",J250,0)</f>
        <v>0</v>
      </c>
      <c r="BJ250" s="16" t="s">
        <v>84</v>
      </c>
      <c r="BK250" s="143">
        <f>ROUND(I250*H250,2)</f>
        <v>0</v>
      </c>
      <c r="BL250" s="16" t="s">
        <v>155</v>
      </c>
      <c r="BM250" s="142" t="s">
        <v>794</v>
      </c>
    </row>
    <row r="251" spans="2:65" s="1" customFormat="1" ht="28.8">
      <c r="B251" s="28"/>
      <c r="D251" s="144" t="s">
        <v>164</v>
      </c>
      <c r="F251" s="145" t="s">
        <v>362</v>
      </c>
      <c r="L251" s="28"/>
      <c r="M251" s="146"/>
      <c r="T251" s="51"/>
      <c r="AT251" s="16" t="s">
        <v>164</v>
      </c>
      <c r="AU251" s="16" t="s">
        <v>86</v>
      </c>
    </row>
    <row r="252" spans="2:65" s="1" customFormat="1" ht="24.15" customHeight="1">
      <c r="B252" s="131"/>
      <c r="C252" s="132" t="s">
        <v>795</v>
      </c>
      <c r="D252" s="132" t="s">
        <v>159</v>
      </c>
      <c r="E252" s="133" t="s">
        <v>556</v>
      </c>
      <c r="F252" s="134" t="s">
        <v>557</v>
      </c>
      <c r="G252" s="135" t="s">
        <v>328</v>
      </c>
      <c r="H252" s="136">
        <v>61.432000000000002</v>
      </c>
      <c r="I252" s="137"/>
      <c r="J252" s="137">
        <f>ROUND(I252*H252,2)</f>
        <v>0</v>
      </c>
      <c r="K252" s="134" t="s">
        <v>225</v>
      </c>
      <c r="L252" s="28"/>
      <c r="M252" s="138" t="s">
        <v>1</v>
      </c>
      <c r="N252" s="139" t="s">
        <v>42</v>
      </c>
      <c r="O252" s="140">
        <v>1.48</v>
      </c>
      <c r="P252" s="140">
        <f>O252*H252</f>
        <v>90.919359999999998</v>
      </c>
      <c r="Q252" s="140">
        <v>0</v>
      </c>
      <c r="R252" s="140">
        <f>Q252*H252</f>
        <v>0</v>
      </c>
      <c r="S252" s="140">
        <v>0</v>
      </c>
      <c r="T252" s="141">
        <f>S252*H252</f>
        <v>0</v>
      </c>
      <c r="AR252" s="142" t="s">
        <v>155</v>
      </c>
      <c r="AT252" s="142" t="s">
        <v>159</v>
      </c>
      <c r="AU252" s="142" t="s">
        <v>86</v>
      </c>
      <c r="AY252" s="16" t="s">
        <v>156</v>
      </c>
      <c r="BE252" s="143">
        <f>IF(N252="základní",J252,0)</f>
        <v>0</v>
      </c>
      <c r="BF252" s="143">
        <f>IF(N252="snížená",J252,0)</f>
        <v>0</v>
      </c>
      <c r="BG252" s="143">
        <f>IF(N252="zákl. přenesená",J252,0)</f>
        <v>0</v>
      </c>
      <c r="BH252" s="143">
        <f>IF(N252="sníž. přenesená",J252,0)</f>
        <v>0</v>
      </c>
      <c r="BI252" s="143">
        <f>IF(N252="nulová",J252,0)</f>
        <v>0</v>
      </c>
      <c r="BJ252" s="16" t="s">
        <v>84</v>
      </c>
      <c r="BK252" s="143">
        <f>ROUND(I252*H252,2)</f>
        <v>0</v>
      </c>
      <c r="BL252" s="16" t="s">
        <v>155</v>
      </c>
      <c r="BM252" s="142" t="s">
        <v>796</v>
      </c>
    </row>
    <row r="253" spans="2:65" s="1" customFormat="1" ht="28.8">
      <c r="B253" s="28"/>
      <c r="D253" s="144" t="s">
        <v>164</v>
      </c>
      <c r="F253" s="145" t="s">
        <v>559</v>
      </c>
      <c r="L253" s="28"/>
      <c r="M253" s="146"/>
      <c r="T253" s="51"/>
      <c r="AT253" s="16" t="s">
        <v>164</v>
      </c>
      <c r="AU253" s="16" t="s">
        <v>86</v>
      </c>
    </row>
    <row r="254" spans="2:65" s="13" customFormat="1">
      <c r="B254" s="155"/>
      <c r="D254" s="144" t="s">
        <v>237</v>
      </c>
      <c r="E254" s="156" t="s">
        <v>1</v>
      </c>
      <c r="F254" s="157" t="s">
        <v>797</v>
      </c>
      <c r="H254" s="158">
        <v>61.432000000000002</v>
      </c>
      <c r="L254" s="155"/>
      <c r="M254" s="176"/>
      <c r="N254" s="177"/>
      <c r="O254" s="177"/>
      <c r="P254" s="177"/>
      <c r="Q254" s="177"/>
      <c r="R254" s="177"/>
      <c r="S254" s="177"/>
      <c r="T254" s="178"/>
      <c r="AT254" s="156" t="s">
        <v>237</v>
      </c>
      <c r="AU254" s="156" t="s">
        <v>86</v>
      </c>
      <c r="AV254" s="13" t="s">
        <v>86</v>
      </c>
      <c r="AW254" s="13" t="s">
        <v>33</v>
      </c>
      <c r="AX254" s="13" t="s">
        <v>84</v>
      </c>
      <c r="AY254" s="156" t="s">
        <v>156</v>
      </c>
    </row>
    <row r="255" spans="2:65" s="1" customFormat="1" ht="6.9" customHeight="1">
      <c r="B255" s="40"/>
      <c r="C255" s="41"/>
      <c r="D255" s="41"/>
      <c r="E255" s="41"/>
      <c r="F255" s="41"/>
      <c r="G255" s="41"/>
      <c r="H255" s="41"/>
      <c r="I255" s="41"/>
      <c r="J255" s="41"/>
      <c r="K255" s="41"/>
      <c r="L255" s="28"/>
    </row>
  </sheetData>
  <autoFilter ref="C127:K254" xr:uid="{00000000-0009-0000-0000-000006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96"/>
  <sheetViews>
    <sheetView showGridLines="0" topLeftCell="A116" workbookViewId="0">
      <selection activeCell="I128" sqref="I128:I196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1" width="22.28515625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0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6" t="s">
        <v>119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</row>
    <row r="4" spans="2:46" ht="24.9" customHeight="1">
      <c r="B4" s="19"/>
      <c r="D4" s="20" t="s">
        <v>128</v>
      </c>
      <c r="L4" s="19"/>
      <c r="M4" s="88" t="s">
        <v>10</v>
      </c>
      <c r="AT4" s="16" t="s">
        <v>3</v>
      </c>
    </row>
    <row r="5" spans="2:46" ht="6.9" customHeight="1">
      <c r="B5" s="19"/>
      <c r="L5" s="19"/>
    </row>
    <row r="6" spans="2:46" ht="12" customHeight="1">
      <c r="B6" s="19"/>
      <c r="D6" s="25" t="s">
        <v>14</v>
      </c>
      <c r="L6" s="19"/>
    </row>
    <row r="7" spans="2:46" ht="16.5" customHeight="1">
      <c r="B7" s="19"/>
      <c r="E7" s="218" t="str">
        <f>'Rekapitulace stavby'!K6</f>
        <v>ZTV pro výstavbu RD v obci Ústí (lokalita č.6 dle ÚPD)</v>
      </c>
      <c r="F7" s="219"/>
      <c r="G7" s="219"/>
      <c r="H7" s="219"/>
      <c r="L7" s="19"/>
    </row>
    <row r="8" spans="2:46" ht="12" customHeight="1">
      <c r="B8" s="19"/>
      <c r="D8" s="25" t="s">
        <v>129</v>
      </c>
      <c r="L8" s="19"/>
    </row>
    <row r="9" spans="2:46" s="1" customFormat="1" ht="16.5" customHeight="1">
      <c r="B9" s="28"/>
      <c r="E9" s="218" t="s">
        <v>363</v>
      </c>
      <c r="F9" s="217"/>
      <c r="G9" s="217"/>
      <c r="H9" s="217"/>
      <c r="L9" s="28"/>
    </row>
    <row r="10" spans="2:46" s="1" customFormat="1" ht="12" customHeight="1">
      <c r="B10" s="28"/>
      <c r="D10" s="25" t="s">
        <v>131</v>
      </c>
      <c r="L10" s="28"/>
    </row>
    <row r="11" spans="2:46" s="1" customFormat="1" ht="16.5" customHeight="1">
      <c r="B11" s="28"/>
      <c r="E11" s="184" t="s">
        <v>798</v>
      </c>
      <c r="F11" s="217"/>
      <c r="G11" s="217"/>
      <c r="H11" s="217"/>
      <c r="L11" s="28"/>
    </row>
    <row r="12" spans="2:46" s="1" customFormat="1">
      <c r="B12" s="28"/>
      <c r="L12" s="28"/>
    </row>
    <row r="13" spans="2:46" s="1" customFormat="1" ht="12" customHeight="1">
      <c r="B13" s="28"/>
      <c r="D13" s="25" t="s">
        <v>16</v>
      </c>
      <c r="F13" s="23" t="s">
        <v>120</v>
      </c>
      <c r="I13" s="25" t="s">
        <v>17</v>
      </c>
      <c r="J13" s="23" t="s">
        <v>1</v>
      </c>
      <c r="L13" s="28"/>
    </row>
    <row r="14" spans="2:46" s="1" customFormat="1" ht="12" customHeight="1">
      <c r="B14" s="28"/>
      <c r="D14" s="25" t="s">
        <v>18</v>
      </c>
      <c r="F14" s="23" t="s">
        <v>19</v>
      </c>
      <c r="I14" s="25" t="s">
        <v>20</v>
      </c>
      <c r="J14" s="48" t="str">
        <f>'Rekapitulace stavby'!AN8</f>
        <v>29. 8. 2022</v>
      </c>
      <c r="L14" s="28"/>
    </row>
    <row r="15" spans="2:46" s="1" customFormat="1" ht="10.95" customHeight="1">
      <c r="B15" s="28"/>
      <c r="L15" s="28"/>
    </row>
    <row r="16" spans="2:46" s="1" customFormat="1" ht="12" customHeight="1">
      <c r="B16" s="28"/>
      <c r="D16" s="25" t="s">
        <v>22</v>
      </c>
      <c r="I16" s="25" t="s">
        <v>23</v>
      </c>
      <c r="J16" s="23" t="s">
        <v>24</v>
      </c>
      <c r="L16" s="28"/>
    </row>
    <row r="17" spans="2:12" s="1" customFormat="1" ht="18" customHeight="1">
      <c r="B17" s="28"/>
      <c r="E17" s="23" t="s">
        <v>25</v>
      </c>
      <c r="I17" s="25" t="s">
        <v>26</v>
      </c>
      <c r="J17" s="23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5" t="s">
        <v>27</v>
      </c>
      <c r="I19" s="25" t="s">
        <v>23</v>
      </c>
      <c r="J19" s="23" t="str">
        <f>'Rekapitulace stavby'!AN13</f>
        <v/>
      </c>
      <c r="L19" s="28"/>
    </row>
    <row r="20" spans="2:12" s="1" customFormat="1" ht="18" customHeight="1">
      <c r="B20" s="28"/>
      <c r="E20" s="192" t="str">
        <f>'Rekapitulace stavby'!E14</f>
        <v xml:space="preserve"> </v>
      </c>
      <c r="F20" s="192"/>
      <c r="G20" s="192"/>
      <c r="H20" s="192"/>
      <c r="I20" s="25" t="s">
        <v>26</v>
      </c>
      <c r="J20" s="23" t="str">
        <f>'Rekapitulace stavby'!AN14</f>
        <v/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5" t="s">
        <v>29</v>
      </c>
      <c r="I22" s="25" t="s">
        <v>23</v>
      </c>
      <c r="J22" s="23" t="s">
        <v>30</v>
      </c>
      <c r="L22" s="28"/>
    </row>
    <row r="23" spans="2:12" s="1" customFormat="1" ht="18" customHeight="1">
      <c r="B23" s="28"/>
      <c r="E23" s="23" t="s">
        <v>31</v>
      </c>
      <c r="I23" s="25" t="s">
        <v>26</v>
      </c>
      <c r="J23" s="23" t="s">
        <v>32</v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5" t="s">
        <v>34</v>
      </c>
      <c r="I25" s="25" t="s">
        <v>23</v>
      </c>
      <c r="J25" s="23" t="str">
        <f>IF('Rekapitulace stavby'!AN19="","",'Rekapitulace stavby'!AN19)</f>
        <v/>
      </c>
      <c r="L25" s="28"/>
    </row>
    <row r="26" spans="2:12" s="1" customFormat="1" ht="18" customHeight="1">
      <c r="B26" s="28"/>
      <c r="E26" s="23" t="str">
        <f>IF('Rekapitulace stavby'!E20="","",'Rekapitulace stavby'!E20)</f>
        <v xml:space="preserve"> </v>
      </c>
      <c r="I26" s="25" t="s">
        <v>26</v>
      </c>
      <c r="J26" s="23" t="str">
        <f>IF('Rekapitulace stavby'!AN20="","",'Rekapitulace stavby'!AN20)</f>
        <v/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5" t="s">
        <v>35</v>
      </c>
      <c r="L28" s="28"/>
    </row>
    <row r="29" spans="2:12" s="7" customFormat="1" ht="274.5" customHeight="1">
      <c r="B29" s="89"/>
      <c r="E29" s="195" t="s">
        <v>617</v>
      </c>
      <c r="F29" s="195"/>
      <c r="G29" s="195"/>
      <c r="H29" s="195"/>
      <c r="L29" s="89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0" t="s">
        <v>37</v>
      </c>
      <c r="J32" s="61">
        <f>ROUND(J125, 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39</v>
      </c>
      <c r="I34" s="31" t="s">
        <v>38</v>
      </c>
      <c r="J34" s="31" t="s">
        <v>40</v>
      </c>
      <c r="L34" s="28"/>
    </row>
    <row r="35" spans="2:12" s="1" customFormat="1" ht="14.4" customHeight="1">
      <c r="B35" s="28"/>
      <c r="D35" s="91" t="s">
        <v>41</v>
      </c>
      <c r="E35" s="25" t="s">
        <v>42</v>
      </c>
      <c r="F35" s="81">
        <f>ROUND((SUM(BE125:BE195)),  2)</f>
        <v>0</v>
      </c>
      <c r="I35" s="92">
        <v>0.21</v>
      </c>
      <c r="J35" s="81">
        <f>ROUND(((SUM(BE125:BE195))*I35),  2)</f>
        <v>0</v>
      </c>
      <c r="L35" s="28"/>
    </row>
    <row r="36" spans="2:12" s="1" customFormat="1" ht="14.4" customHeight="1">
      <c r="B36" s="28"/>
      <c r="E36" s="25" t="s">
        <v>43</v>
      </c>
      <c r="F36" s="81">
        <f>ROUND((SUM(BF125:BF195)),  2)</f>
        <v>0</v>
      </c>
      <c r="I36" s="92">
        <v>0.15</v>
      </c>
      <c r="J36" s="81">
        <f>ROUND(((SUM(BF125:BF195))*I36),  2)</f>
        <v>0</v>
      </c>
      <c r="L36" s="28"/>
    </row>
    <row r="37" spans="2:12" s="1" customFormat="1" ht="14.4" hidden="1" customHeight="1">
      <c r="B37" s="28"/>
      <c r="E37" s="25" t="s">
        <v>44</v>
      </c>
      <c r="F37" s="81">
        <f>ROUND((SUM(BG125:BG195)),  2)</f>
        <v>0</v>
      </c>
      <c r="I37" s="92">
        <v>0.21</v>
      </c>
      <c r="J37" s="81">
        <f>0</f>
        <v>0</v>
      </c>
      <c r="L37" s="28"/>
    </row>
    <row r="38" spans="2:12" s="1" customFormat="1" ht="14.4" hidden="1" customHeight="1">
      <c r="B38" s="28"/>
      <c r="E38" s="25" t="s">
        <v>45</v>
      </c>
      <c r="F38" s="81">
        <f>ROUND((SUM(BH125:BH195)),  2)</f>
        <v>0</v>
      </c>
      <c r="I38" s="92">
        <v>0.15</v>
      </c>
      <c r="J38" s="81">
        <f>0</f>
        <v>0</v>
      </c>
      <c r="L38" s="28"/>
    </row>
    <row r="39" spans="2:12" s="1" customFormat="1" ht="14.4" hidden="1" customHeight="1">
      <c r="B39" s="28"/>
      <c r="E39" s="25" t="s">
        <v>46</v>
      </c>
      <c r="F39" s="81">
        <f>ROUND((SUM(BI125:BI195)),  2)</f>
        <v>0</v>
      </c>
      <c r="I39" s="92">
        <v>0</v>
      </c>
      <c r="J39" s="81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47</v>
      </c>
      <c r="E41" s="52"/>
      <c r="F41" s="52"/>
      <c r="G41" s="95" t="s">
        <v>48</v>
      </c>
      <c r="H41" s="96" t="s">
        <v>49</v>
      </c>
      <c r="I41" s="52"/>
      <c r="J41" s="97">
        <f>SUM(J32:J39)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50</v>
      </c>
      <c r="E50" s="38"/>
      <c r="F50" s="38"/>
      <c r="G50" s="37" t="s">
        <v>51</v>
      </c>
      <c r="H50" s="38"/>
      <c r="I50" s="38"/>
      <c r="J50" s="38"/>
      <c r="K50" s="38"/>
      <c r="L50" s="28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.2">
      <c r="B61" s="28"/>
      <c r="D61" s="39" t="s">
        <v>52</v>
      </c>
      <c r="E61" s="30"/>
      <c r="F61" s="99" t="s">
        <v>53</v>
      </c>
      <c r="G61" s="39" t="s">
        <v>52</v>
      </c>
      <c r="H61" s="30"/>
      <c r="I61" s="30"/>
      <c r="J61" s="100" t="s">
        <v>53</v>
      </c>
      <c r="K61" s="30"/>
      <c r="L61" s="28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.2">
      <c r="B65" s="28"/>
      <c r="D65" s="37" t="s">
        <v>54</v>
      </c>
      <c r="E65" s="38"/>
      <c r="F65" s="38"/>
      <c r="G65" s="37" t="s">
        <v>55</v>
      </c>
      <c r="H65" s="38"/>
      <c r="I65" s="38"/>
      <c r="J65" s="38"/>
      <c r="K65" s="38"/>
      <c r="L65" s="28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.2">
      <c r="B76" s="28"/>
      <c r="D76" s="39" t="s">
        <v>52</v>
      </c>
      <c r="E76" s="30"/>
      <c r="F76" s="99" t="s">
        <v>53</v>
      </c>
      <c r="G76" s="39" t="s">
        <v>52</v>
      </c>
      <c r="H76" s="30"/>
      <c r="I76" s="30"/>
      <c r="J76" s="100" t="s">
        <v>53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133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18" t="str">
        <f>E7</f>
        <v>ZTV pro výstavbu RD v obci Ústí (lokalita č.6 dle ÚPD)</v>
      </c>
      <c r="F85" s="219"/>
      <c r="G85" s="219"/>
      <c r="H85" s="219"/>
      <c r="L85" s="28"/>
    </row>
    <row r="86" spans="2:12" ht="12" customHeight="1">
      <c r="B86" s="19"/>
      <c r="C86" s="25" t="s">
        <v>129</v>
      </c>
      <c r="L86" s="19"/>
    </row>
    <row r="87" spans="2:12" s="1" customFormat="1" ht="16.5" customHeight="1">
      <c r="B87" s="28"/>
      <c r="E87" s="218" t="s">
        <v>363</v>
      </c>
      <c r="F87" s="217"/>
      <c r="G87" s="217"/>
      <c r="H87" s="217"/>
      <c r="L87" s="28"/>
    </row>
    <row r="88" spans="2:12" s="1" customFormat="1" ht="12" customHeight="1">
      <c r="B88" s="28"/>
      <c r="C88" s="25" t="s">
        <v>131</v>
      </c>
      <c r="L88" s="28"/>
    </row>
    <row r="89" spans="2:12" s="1" customFormat="1" ht="16.5" customHeight="1">
      <c r="B89" s="28"/>
      <c r="E89" s="184" t="str">
        <f>E11</f>
        <v>SO-304 - Vodovodní přípojky</v>
      </c>
      <c r="F89" s="217"/>
      <c r="G89" s="217"/>
      <c r="H89" s="217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5" t="s">
        <v>18</v>
      </c>
      <c r="F91" s="23" t="str">
        <f>F14</f>
        <v>Ústí u Humpolce</v>
      </c>
      <c r="I91" s="25" t="s">
        <v>20</v>
      </c>
      <c r="J91" s="48" t="str">
        <f>IF(J14="","",J14)</f>
        <v>29. 8. 2022</v>
      </c>
      <c r="L91" s="28"/>
    </row>
    <row r="92" spans="2:12" s="1" customFormat="1" ht="6.9" customHeight="1">
      <c r="B92" s="28"/>
      <c r="L92" s="28"/>
    </row>
    <row r="93" spans="2:12" s="1" customFormat="1" ht="25.65" customHeight="1">
      <c r="B93" s="28"/>
      <c r="C93" s="25" t="s">
        <v>22</v>
      </c>
      <c r="F93" s="23" t="str">
        <f>E17</f>
        <v>Obec Ústí</v>
      </c>
      <c r="I93" s="25" t="s">
        <v>29</v>
      </c>
      <c r="J93" s="26" t="str">
        <f>E23</f>
        <v>PROJEKT CENTRUM NOVA s.r.o.</v>
      </c>
      <c r="L93" s="28"/>
    </row>
    <row r="94" spans="2:12" s="1" customFormat="1" ht="15.15" customHeight="1">
      <c r="B94" s="28"/>
      <c r="C94" s="25" t="s">
        <v>27</v>
      </c>
      <c r="F94" s="23" t="str">
        <f>IF(E20="","",E20)</f>
        <v xml:space="preserve"> </v>
      </c>
      <c r="I94" s="25" t="s">
        <v>34</v>
      </c>
      <c r="J94" s="26" t="str">
        <f>E26</f>
        <v xml:space="preserve"> 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1" t="s">
        <v>134</v>
      </c>
      <c r="D96" s="93"/>
      <c r="E96" s="93"/>
      <c r="F96" s="93"/>
      <c r="G96" s="93"/>
      <c r="H96" s="93"/>
      <c r="I96" s="93"/>
      <c r="J96" s="102" t="s">
        <v>135</v>
      </c>
      <c r="K96" s="93"/>
      <c r="L96" s="28"/>
    </row>
    <row r="97" spans="2:47" s="1" customFormat="1" ht="10.35" customHeight="1">
      <c r="B97" s="28"/>
      <c r="L97" s="28"/>
    </row>
    <row r="98" spans="2:47" s="1" customFormat="1" ht="22.95" customHeight="1">
      <c r="B98" s="28"/>
      <c r="C98" s="103" t="s">
        <v>136</v>
      </c>
      <c r="J98" s="61">
        <f>J125</f>
        <v>0</v>
      </c>
      <c r="L98" s="28"/>
      <c r="AU98" s="16" t="s">
        <v>137</v>
      </c>
    </row>
    <row r="99" spans="2:47" s="8" customFormat="1" ht="24.9" customHeight="1">
      <c r="B99" s="104"/>
      <c r="D99" s="105" t="s">
        <v>211</v>
      </c>
      <c r="E99" s="106"/>
      <c r="F99" s="106"/>
      <c r="G99" s="106"/>
      <c r="H99" s="106"/>
      <c r="I99" s="106"/>
      <c r="J99" s="107">
        <f>J126</f>
        <v>0</v>
      </c>
      <c r="L99" s="104"/>
    </row>
    <row r="100" spans="2:47" s="9" customFormat="1" ht="19.95" customHeight="1">
      <c r="B100" s="108"/>
      <c r="D100" s="109" t="s">
        <v>212</v>
      </c>
      <c r="E100" s="110"/>
      <c r="F100" s="110"/>
      <c r="G100" s="110"/>
      <c r="H100" s="110"/>
      <c r="I100" s="110"/>
      <c r="J100" s="111">
        <f>J127</f>
        <v>0</v>
      </c>
      <c r="L100" s="108"/>
    </row>
    <row r="101" spans="2:47" s="9" customFormat="1" ht="19.95" customHeight="1">
      <c r="B101" s="108"/>
      <c r="D101" s="109" t="s">
        <v>367</v>
      </c>
      <c r="E101" s="110"/>
      <c r="F101" s="110"/>
      <c r="G101" s="110"/>
      <c r="H101" s="110"/>
      <c r="I101" s="110"/>
      <c r="J101" s="111">
        <f>J157</f>
        <v>0</v>
      </c>
      <c r="L101" s="108"/>
    </row>
    <row r="102" spans="2:47" s="9" customFormat="1" ht="19.95" customHeight="1">
      <c r="B102" s="108"/>
      <c r="D102" s="109" t="s">
        <v>215</v>
      </c>
      <c r="E102" s="110"/>
      <c r="F102" s="110"/>
      <c r="G102" s="110"/>
      <c r="H102" s="110"/>
      <c r="I102" s="110"/>
      <c r="J102" s="111">
        <f>J161</f>
        <v>0</v>
      </c>
      <c r="L102" s="108"/>
    </row>
    <row r="103" spans="2:47" s="9" customFormat="1" ht="19.95" customHeight="1">
      <c r="B103" s="108"/>
      <c r="D103" s="109" t="s">
        <v>218</v>
      </c>
      <c r="E103" s="110"/>
      <c r="F103" s="110"/>
      <c r="G103" s="110"/>
      <c r="H103" s="110"/>
      <c r="I103" s="110"/>
      <c r="J103" s="111">
        <f>J193</f>
        <v>0</v>
      </c>
      <c r="L103" s="108"/>
    </row>
    <row r="104" spans="2:47" s="1" customFormat="1" ht="21.75" customHeight="1">
      <c r="B104" s="28"/>
      <c r="L104" s="28"/>
    </row>
    <row r="105" spans="2:47" s="1" customFormat="1" ht="6.9" customHeight="1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28"/>
    </row>
    <row r="109" spans="2:47" s="1" customFormat="1" ht="6.9" customHeight="1"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28"/>
    </row>
    <row r="110" spans="2:47" s="1" customFormat="1" ht="24.9" customHeight="1">
      <c r="B110" s="28"/>
      <c r="C110" s="20" t="s">
        <v>140</v>
      </c>
      <c r="L110" s="28"/>
    </row>
    <row r="111" spans="2:47" s="1" customFormat="1" ht="6.9" customHeight="1">
      <c r="B111" s="28"/>
      <c r="L111" s="28"/>
    </row>
    <row r="112" spans="2:47" s="1" customFormat="1" ht="12" customHeight="1">
      <c r="B112" s="28"/>
      <c r="C112" s="25" t="s">
        <v>14</v>
      </c>
      <c r="L112" s="28"/>
    </row>
    <row r="113" spans="2:65" s="1" customFormat="1" ht="16.5" customHeight="1">
      <c r="B113" s="28"/>
      <c r="E113" s="218" t="str">
        <f>E7</f>
        <v>ZTV pro výstavbu RD v obci Ústí (lokalita č.6 dle ÚPD)</v>
      </c>
      <c r="F113" s="219"/>
      <c r="G113" s="219"/>
      <c r="H113" s="219"/>
      <c r="L113" s="28"/>
    </row>
    <row r="114" spans="2:65" ht="12" customHeight="1">
      <c r="B114" s="19"/>
      <c r="C114" s="25" t="s">
        <v>129</v>
      </c>
      <c r="L114" s="19"/>
    </row>
    <row r="115" spans="2:65" s="1" customFormat="1" ht="16.5" customHeight="1">
      <c r="B115" s="28"/>
      <c r="E115" s="218" t="s">
        <v>363</v>
      </c>
      <c r="F115" s="217"/>
      <c r="G115" s="217"/>
      <c r="H115" s="217"/>
      <c r="L115" s="28"/>
    </row>
    <row r="116" spans="2:65" s="1" customFormat="1" ht="12" customHeight="1">
      <c r="B116" s="28"/>
      <c r="C116" s="25" t="s">
        <v>131</v>
      </c>
      <c r="L116" s="28"/>
    </row>
    <row r="117" spans="2:65" s="1" customFormat="1" ht="16.5" customHeight="1">
      <c r="B117" s="28"/>
      <c r="E117" s="184" t="str">
        <f>E11</f>
        <v>SO-304 - Vodovodní přípojky</v>
      </c>
      <c r="F117" s="217"/>
      <c r="G117" s="217"/>
      <c r="H117" s="217"/>
      <c r="L117" s="28"/>
    </row>
    <row r="118" spans="2:65" s="1" customFormat="1" ht="6.9" customHeight="1">
      <c r="B118" s="28"/>
      <c r="L118" s="28"/>
    </row>
    <row r="119" spans="2:65" s="1" customFormat="1" ht="12" customHeight="1">
      <c r="B119" s="28"/>
      <c r="C119" s="25" t="s">
        <v>18</v>
      </c>
      <c r="F119" s="23" t="str">
        <f>F14</f>
        <v>Ústí u Humpolce</v>
      </c>
      <c r="I119" s="25" t="s">
        <v>20</v>
      </c>
      <c r="J119" s="48" t="str">
        <f>IF(J14="","",J14)</f>
        <v>29. 8. 2022</v>
      </c>
      <c r="L119" s="28"/>
    </row>
    <row r="120" spans="2:65" s="1" customFormat="1" ht="6.9" customHeight="1">
      <c r="B120" s="28"/>
      <c r="L120" s="28"/>
    </row>
    <row r="121" spans="2:65" s="1" customFormat="1" ht="25.65" customHeight="1">
      <c r="B121" s="28"/>
      <c r="C121" s="25" t="s">
        <v>22</v>
      </c>
      <c r="F121" s="23" t="str">
        <f>E17</f>
        <v>Obec Ústí</v>
      </c>
      <c r="I121" s="25" t="s">
        <v>29</v>
      </c>
      <c r="J121" s="26" t="str">
        <f>E23</f>
        <v>PROJEKT CENTRUM NOVA s.r.o.</v>
      </c>
      <c r="L121" s="28"/>
    </row>
    <row r="122" spans="2:65" s="1" customFormat="1" ht="15.15" customHeight="1">
      <c r="B122" s="28"/>
      <c r="C122" s="25" t="s">
        <v>27</v>
      </c>
      <c r="F122" s="23" t="str">
        <f>IF(E20="","",E20)</f>
        <v xml:space="preserve"> </v>
      </c>
      <c r="I122" s="25" t="s">
        <v>34</v>
      </c>
      <c r="J122" s="26" t="str">
        <f>E26</f>
        <v xml:space="preserve"> </v>
      </c>
      <c r="L122" s="28"/>
    </row>
    <row r="123" spans="2:65" s="1" customFormat="1" ht="10.35" customHeight="1">
      <c r="B123" s="28"/>
      <c r="L123" s="28"/>
    </row>
    <row r="124" spans="2:65" s="10" customFormat="1" ht="29.25" customHeight="1">
      <c r="B124" s="112"/>
      <c r="C124" s="113" t="s">
        <v>141</v>
      </c>
      <c r="D124" s="114" t="s">
        <v>62</v>
      </c>
      <c r="E124" s="114" t="s">
        <v>58</v>
      </c>
      <c r="F124" s="114" t="s">
        <v>59</v>
      </c>
      <c r="G124" s="114" t="s">
        <v>142</v>
      </c>
      <c r="H124" s="114" t="s">
        <v>143</v>
      </c>
      <c r="I124" s="114" t="s">
        <v>144</v>
      </c>
      <c r="J124" s="114" t="s">
        <v>135</v>
      </c>
      <c r="K124" s="115" t="s">
        <v>145</v>
      </c>
      <c r="L124" s="112"/>
      <c r="M124" s="54" t="s">
        <v>1</v>
      </c>
      <c r="N124" s="55" t="s">
        <v>41</v>
      </c>
      <c r="O124" s="55" t="s">
        <v>146</v>
      </c>
      <c r="P124" s="55" t="s">
        <v>147</v>
      </c>
      <c r="Q124" s="55" t="s">
        <v>148</v>
      </c>
      <c r="R124" s="55" t="s">
        <v>149</v>
      </c>
      <c r="S124" s="55" t="s">
        <v>150</v>
      </c>
      <c r="T124" s="56" t="s">
        <v>151</v>
      </c>
    </row>
    <row r="125" spans="2:65" s="1" customFormat="1" ht="22.95" customHeight="1">
      <c r="B125" s="28"/>
      <c r="C125" s="59" t="s">
        <v>152</v>
      </c>
      <c r="J125" s="116">
        <f>BK125</f>
        <v>0</v>
      </c>
      <c r="L125" s="28"/>
      <c r="M125" s="57"/>
      <c r="N125" s="49"/>
      <c r="O125" s="49"/>
      <c r="P125" s="117">
        <f>P126</f>
        <v>62.582953999999994</v>
      </c>
      <c r="Q125" s="49"/>
      <c r="R125" s="117">
        <f>R126</f>
        <v>6.5705188000000003</v>
      </c>
      <c r="S125" s="49"/>
      <c r="T125" s="118">
        <f>T126</f>
        <v>0</v>
      </c>
      <c r="AT125" s="16" t="s">
        <v>76</v>
      </c>
      <c r="AU125" s="16" t="s">
        <v>137</v>
      </c>
      <c r="BK125" s="119">
        <f>BK126</f>
        <v>0</v>
      </c>
    </row>
    <row r="126" spans="2:65" s="11" customFormat="1" ht="25.95" customHeight="1">
      <c r="B126" s="120"/>
      <c r="D126" s="121" t="s">
        <v>76</v>
      </c>
      <c r="E126" s="122" t="s">
        <v>219</v>
      </c>
      <c r="F126" s="122" t="s">
        <v>220</v>
      </c>
      <c r="J126" s="123">
        <f>BK126</f>
        <v>0</v>
      </c>
      <c r="L126" s="120"/>
      <c r="M126" s="124"/>
      <c r="P126" s="125">
        <f>P127+P157+P161+P193</f>
        <v>62.582953999999994</v>
      </c>
      <c r="R126" s="125">
        <f>R127+R157+R161+R193</f>
        <v>6.5705188000000003</v>
      </c>
      <c r="T126" s="126">
        <f>T127+T157+T161+T193</f>
        <v>0</v>
      </c>
      <c r="AR126" s="121" t="s">
        <v>84</v>
      </c>
      <c r="AT126" s="127" t="s">
        <v>76</v>
      </c>
      <c r="AU126" s="127" t="s">
        <v>77</v>
      </c>
      <c r="AY126" s="121" t="s">
        <v>156</v>
      </c>
      <c r="BK126" s="128">
        <f>BK127+BK157+BK161+BK193</f>
        <v>0</v>
      </c>
    </row>
    <row r="127" spans="2:65" s="11" customFormat="1" ht="22.95" customHeight="1">
      <c r="B127" s="120"/>
      <c r="D127" s="121" t="s">
        <v>76</v>
      </c>
      <c r="E127" s="129" t="s">
        <v>84</v>
      </c>
      <c r="F127" s="129" t="s">
        <v>221</v>
      </c>
      <c r="J127" s="130">
        <f>BK127</f>
        <v>0</v>
      </c>
      <c r="L127" s="120"/>
      <c r="M127" s="124"/>
      <c r="P127" s="125">
        <f>SUM(P128:P156)</f>
        <v>29.945073999999998</v>
      </c>
      <c r="R127" s="125">
        <f>SUM(R128:R156)</f>
        <v>4.78</v>
      </c>
      <c r="T127" s="126">
        <f>SUM(T128:T156)</f>
        <v>0</v>
      </c>
      <c r="AR127" s="121" t="s">
        <v>84</v>
      </c>
      <c r="AT127" s="127" t="s">
        <v>76</v>
      </c>
      <c r="AU127" s="127" t="s">
        <v>84</v>
      </c>
      <c r="AY127" s="121" t="s">
        <v>156</v>
      </c>
      <c r="BK127" s="128">
        <f>SUM(BK128:BK156)</f>
        <v>0</v>
      </c>
    </row>
    <row r="128" spans="2:65" s="1" customFormat="1" ht="33" customHeight="1">
      <c r="B128" s="131"/>
      <c r="C128" s="132" t="s">
        <v>84</v>
      </c>
      <c r="D128" s="132" t="s">
        <v>159</v>
      </c>
      <c r="E128" s="133" t="s">
        <v>799</v>
      </c>
      <c r="F128" s="134" t="s">
        <v>800</v>
      </c>
      <c r="G128" s="135" t="s">
        <v>230</v>
      </c>
      <c r="H128" s="136">
        <v>4.032</v>
      </c>
      <c r="I128" s="137"/>
      <c r="J128" s="137">
        <f>ROUND(I128*H128,2)</f>
        <v>0</v>
      </c>
      <c r="K128" s="134" t="s">
        <v>225</v>
      </c>
      <c r="L128" s="28"/>
      <c r="M128" s="138" t="s">
        <v>1</v>
      </c>
      <c r="N128" s="139" t="s">
        <v>42</v>
      </c>
      <c r="O128" s="140">
        <v>0.96699999999999997</v>
      </c>
      <c r="P128" s="140">
        <f>O128*H128</f>
        <v>3.8989439999999997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155</v>
      </c>
      <c r="AT128" s="142" t="s">
        <v>159</v>
      </c>
      <c r="AU128" s="142" t="s">
        <v>86</v>
      </c>
      <c r="AY128" s="16" t="s">
        <v>156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6" t="s">
        <v>84</v>
      </c>
      <c r="BK128" s="143">
        <f>ROUND(I128*H128,2)</f>
        <v>0</v>
      </c>
      <c r="BL128" s="16" t="s">
        <v>155</v>
      </c>
      <c r="BM128" s="142" t="s">
        <v>801</v>
      </c>
    </row>
    <row r="129" spans="2:65" s="1" customFormat="1" ht="28.8">
      <c r="B129" s="28"/>
      <c r="D129" s="144" t="s">
        <v>164</v>
      </c>
      <c r="F129" s="145" t="s">
        <v>802</v>
      </c>
      <c r="L129" s="28"/>
      <c r="M129" s="146"/>
      <c r="T129" s="51"/>
      <c r="AT129" s="16" t="s">
        <v>164</v>
      </c>
      <c r="AU129" s="16" t="s">
        <v>86</v>
      </c>
    </row>
    <row r="130" spans="2:65" s="13" customFormat="1">
      <c r="B130" s="155"/>
      <c r="D130" s="144" t="s">
        <v>237</v>
      </c>
      <c r="E130" s="156" t="s">
        <v>1</v>
      </c>
      <c r="F130" s="157" t="s">
        <v>803</v>
      </c>
      <c r="H130" s="158">
        <v>10.08</v>
      </c>
      <c r="L130" s="155"/>
      <c r="M130" s="159"/>
      <c r="T130" s="160"/>
      <c r="AT130" s="156" t="s">
        <v>237</v>
      </c>
      <c r="AU130" s="156" t="s">
        <v>86</v>
      </c>
      <c r="AV130" s="13" t="s">
        <v>86</v>
      </c>
      <c r="AW130" s="13" t="s">
        <v>33</v>
      </c>
      <c r="AX130" s="13" t="s">
        <v>84</v>
      </c>
      <c r="AY130" s="156" t="s">
        <v>156</v>
      </c>
    </row>
    <row r="131" spans="2:65" s="13" customFormat="1">
      <c r="B131" s="155"/>
      <c r="D131" s="144" t="s">
        <v>237</v>
      </c>
      <c r="F131" s="157" t="s">
        <v>804</v>
      </c>
      <c r="H131" s="158">
        <v>4.032</v>
      </c>
      <c r="L131" s="155"/>
      <c r="M131" s="159"/>
      <c r="T131" s="160"/>
      <c r="AT131" s="156" t="s">
        <v>237</v>
      </c>
      <c r="AU131" s="156" t="s">
        <v>86</v>
      </c>
      <c r="AV131" s="13" t="s">
        <v>86</v>
      </c>
      <c r="AW131" s="13" t="s">
        <v>3</v>
      </c>
      <c r="AX131" s="13" t="s">
        <v>84</v>
      </c>
      <c r="AY131" s="156" t="s">
        <v>156</v>
      </c>
    </row>
    <row r="132" spans="2:65" s="1" customFormat="1" ht="33" customHeight="1">
      <c r="B132" s="131"/>
      <c r="C132" s="132" t="s">
        <v>86</v>
      </c>
      <c r="D132" s="132" t="s">
        <v>159</v>
      </c>
      <c r="E132" s="133" t="s">
        <v>805</v>
      </c>
      <c r="F132" s="134" t="s">
        <v>806</v>
      </c>
      <c r="G132" s="135" t="s">
        <v>230</v>
      </c>
      <c r="H132" s="136">
        <v>5.04</v>
      </c>
      <c r="I132" s="137"/>
      <c r="J132" s="137">
        <f>ROUND(I132*H132,2)</f>
        <v>0</v>
      </c>
      <c r="K132" s="134" t="s">
        <v>225</v>
      </c>
      <c r="L132" s="28"/>
      <c r="M132" s="138" t="s">
        <v>1</v>
      </c>
      <c r="N132" s="139" t="s">
        <v>42</v>
      </c>
      <c r="O132" s="140">
        <v>1.72</v>
      </c>
      <c r="P132" s="140">
        <f>O132*H132</f>
        <v>8.6687999999999992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155</v>
      </c>
      <c r="AT132" s="142" t="s">
        <v>159</v>
      </c>
      <c r="AU132" s="142" t="s">
        <v>86</v>
      </c>
      <c r="AY132" s="16" t="s">
        <v>156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6" t="s">
        <v>84</v>
      </c>
      <c r="BK132" s="143">
        <f>ROUND(I132*H132,2)</f>
        <v>0</v>
      </c>
      <c r="BL132" s="16" t="s">
        <v>155</v>
      </c>
      <c r="BM132" s="142" t="s">
        <v>807</v>
      </c>
    </row>
    <row r="133" spans="2:65" s="1" customFormat="1" ht="28.8">
      <c r="B133" s="28"/>
      <c r="D133" s="144" t="s">
        <v>164</v>
      </c>
      <c r="F133" s="145" t="s">
        <v>808</v>
      </c>
      <c r="L133" s="28"/>
      <c r="M133" s="146"/>
      <c r="T133" s="51"/>
      <c r="AT133" s="16" t="s">
        <v>164</v>
      </c>
      <c r="AU133" s="16" t="s">
        <v>86</v>
      </c>
    </row>
    <row r="134" spans="2:65" s="13" customFormat="1">
      <c r="B134" s="155"/>
      <c r="D134" s="144" t="s">
        <v>237</v>
      </c>
      <c r="F134" s="157" t="s">
        <v>809</v>
      </c>
      <c r="H134" s="158">
        <v>5.04</v>
      </c>
      <c r="L134" s="155"/>
      <c r="M134" s="159"/>
      <c r="T134" s="160"/>
      <c r="AT134" s="156" t="s">
        <v>237</v>
      </c>
      <c r="AU134" s="156" t="s">
        <v>86</v>
      </c>
      <c r="AV134" s="13" t="s">
        <v>86</v>
      </c>
      <c r="AW134" s="13" t="s">
        <v>3</v>
      </c>
      <c r="AX134" s="13" t="s">
        <v>84</v>
      </c>
      <c r="AY134" s="156" t="s">
        <v>156</v>
      </c>
    </row>
    <row r="135" spans="2:65" s="1" customFormat="1" ht="33" customHeight="1">
      <c r="B135" s="131"/>
      <c r="C135" s="132" t="s">
        <v>170</v>
      </c>
      <c r="D135" s="132" t="s">
        <v>159</v>
      </c>
      <c r="E135" s="133" t="s">
        <v>810</v>
      </c>
      <c r="F135" s="134" t="s">
        <v>811</v>
      </c>
      <c r="G135" s="135" t="s">
        <v>230</v>
      </c>
      <c r="H135" s="136">
        <v>5.04</v>
      </c>
      <c r="I135" s="137"/>
      <c r="J135" s="137">
        <f>ROUND(I135*H135,2)</f>
        <v>0</v>
      </c>
      <c r="K135" s="134" t="s">
        <v>225</v>
      </c>
      <c r="L135" s="28"/>
      <c r="M135" s="138" t="s">
        <v>1</v>
      </c>
      <c r="N135" s="139" t="s">
        <v>42</v>
      </c>
      <c r="O135" s="140">
        <v>2.3490000000000002</v>
      </c>
      <c r="P135" s="140">
        <f>O135*H135</f>
        <v>11.838960000000002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155</v>
      </c>
      <c r="AT135" s="142" t="s">
        <v>159</v>
      </c>
      <c r="AU135" s="142" t="s">
        <v>86</v>
      </c>
      <c r="AY135" s="16" t="s">
        <v>156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6" t="s">
        <v>84</v>
      </c>
      <c r="BK135" s="143">
        <f>ROUND(I135*H135,2)</f>
        <v>0</v>
      </c>
      <c r="BL135" s="16" t="s">
        <v>155</v>
      </c>
      <c r="BM135" s="142" t="s">
        <v>812</v>
      </c>
    </row>
    <row r="136" spans="2:65" s="1" customFormat="1" ht="28.8">
      <c r="B136" s="28"/>
      <c r="D136" s="144" t="s">
        <v>164</v>
      </c>
      <c r="F136" s="145" t="s">
        <v>813</v>
      </c>
      <c r="L136" s="28"/>
      <c r="M136" s="146"/>
      <c r="T136" s="51"/>
      <c r="AT136" s="16" t="s">
        <v>164</v>
      </c>
      <c r="AU136" s="16" t="s">
        <v>86</v>
      </c>
    </row>
    <row r="137" spans="2:65" s="13" customFormat="1">
      <c r="B137" s="155"/>
      <c r="D137" s="144" t="s">
        <v>237</v>
      </c>
      <c r="F137" s="157" t="s">
        <v>809</v>
      </c>
      <c r="H137" s="158">
        <v>5.04</v>
      </c>
      <c r="L137" s="155"/>
      <c r="M137" s="159"/>
      <c r="T137" s="160"/>
      <c r="AT137" s="156" t="s">
        <v>237</v>
      </c>
      <c r="AU137" s="156" t="s">
        <v>86</v>
      </c>
      <c r="AV137" s="13" t="s">
        <v>86</v>
      </c>
      <c r="AW137" s="13" t="s">
        <v>3</v>
      </c>
      <c r="AX137" s="13" t="s">
        <v>84</v>
      </c>
      <c r="AY137" s="156" t="s">
        <v>156</v>
      </c>
    </row>
    <row r="138" spans="2:65" s="1" customFormat="1" ht="37.950000000000003" customHeight="1">
      <c r="B138" s="131"/>
      <c r="C138" s="132" t="s">
        <v>155</v>
      </c>
      <c r="D138" s="132" t="s">
        <v>159</v>
      </c>
      <c r="E138" s="133" t="s">
        <v>416</v>
      </c>
      <c r="F138" s="134" t="s">
        <v>417</v>
      </c>
      <c r="G138" s="135" t="s">
        <v>230</v>
      </c>
      <c r="H138" s="136">
        <v>5.04</v>
      </c>
      <c r="I138" s="137"/>
      <c r="J138" s="137">
        <f>ROUND(I138*H138,2)</f>
        <v>0</v>
      </c>
      <c r="K138" s="134" t="s">
        <v>225</v>
      </c>
      <c r="L138" s="28"/>
      <c r="M138" s="138" t="s">
        <v>1</v>
      </c>
      <c r="N138" s="139" t="s">
        <v>42</v>
      </c>
      <c r="O138" s="140">
        <v>9.9000000000000005E-2</v>
      </c>
      <c r="P138" s="140">
        <f>O138*H138</f>
        <v>0.49896000000000001</v>
      </c>
      <c r="Q138" s="140">
        <v>0</v>
      </c>
      <c r="R138" s="140">
        <f>Q138*H138</f>
        <v>0</v>
      </c>
      <c r="S138" s="140">
        <v>0</v>
      </c>
      <c r="T138" s="141">
        <f>S138*H138</f>
        <v>0</v>
      </c>
      <c r="AR138" s="142" t="s">
        <v>155</v>
      </c>
      <c r="AT138" s="142" t="s">
        <v>159</v>
      </c>
      <c r="AU138" s="142" t="s">
        <v>86</v>
      </c>
      <c r="AY138" s="16" t="s">
        <v>156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16" t="s">
        <v>84</v>
      </c>
      <c r="BK138" s="143">
        <f>ROUND(I138*H138,2)</f>
        <v>0</v>
      </c>
      <c r="BL138" s="16" t="s">
        <v>155</v>
      </c>
      <c r="BM138" s="142" t="s">
        <v>814</v>
      </c>
    </row>
    <row r="139" spans="2:65" s="1" customFormat="1" ht="38.4">
      <c r="B139" s="28"/>
      <c r="D139" s="144" t="s">
        <v>164</v>
      </c>
      <c r="F139" s="145" t="s">
        <v>419</v>
      </c>
      <c r="L139" s="28"/>
      <c r="M139" s="146"/>
      <c r="T139" s="51"/>
      <c r="AT139" s="16" t="s">
        <v>164</v>
      </c>
      <c r="AU139" s="16" t="s">
        <v>86</v>
      </c>
    </row>
    <row r="140" spans="2:65" s="1" customFormat="1" ht="37.950000000000003" customHeight="1">
      <c r="B140" s="131"/>
      <c r="C140" s="132" t="s">
        <v>179</v>
      </c>
      <c r="D140" s="132" t="s">
        <v>159</v>
      </c>
      <c r="E140" s="133" t="s">
        <v>420</v>
      </c>
      <c r="F140" s="134" t="s">
        <v>421</v>
      </c>
      <c r="G140" s="135" t="s">
        <v>230</v>
      </c>
      <c r="H140" s="136">
        <v>70.56</v>
      </c>
      <c r="I140" s="137"/>
      <c r="J140" s="137">
        <f>ROUND(I140*H140,2)</f>
        <v>0</v>
      </c>
      <c r="K140" s="134" t="s">
        <v>225</v>
      </c>
      <c r="L140" s="28"/>
      <c r="M140" s="138" t="s">
        <v>1</v>
      </c>
      <c r="N140" s="139" t="s">
        <v>42</v>
      </c>
      <c r="O140" s="140">
        <v>6.0000000000000001E-3</v>
      </c>
      <c r="P140" s="140">
        <f>O140*H140</f>
        <v>0.42336000000000001</v>
      </c>
      <c r="Q140" s="140">
        <v>0</v>
      </c>
      <c r="R140" s="140">
        <f>Q140*H140</f>
        <v>0</v>
      </c>
      <c r="S140" s="140">
        <v>0</v>
      </c>
      <c r="T140" s="141">
        <f>S140*H140</f>
        <v>0</v>
      </c>
      <c r="AR140" s="142" t="s">
        <v>155</v>
      </c>
      <c r="AT140" s="142" t="s">
        <v>159</v>
      </c>
      <c r="AU140" s="142" t="s">
        <v>86</v>
      </c>
      <c r="AY140" s="16" t="s">
        <v>156</v>
      </c>
      <c r="BE140" s="143">
        <f>IF(N140="základní",J140,0)</f>
        <v>0</v>
      </c>
      <c r="BF140" s="143">
        <f>IF(N140="snížená",J140,0)</f>
        <v>0</v>
      </c>
      <c r="BG140" s="143">
        <f>IF(N140="zákl. přenesená",J140,0)</f>
        <v>0</v>
      </c>
      <c r="BH140" s="143">
        <f>IF(N140="sníž. přenesená",J140,0)</f>
        <v>0</v>
      </c>
      <c r="BI140" s="143">
        <f>IF(N140="nulová",J140,0)</f>
        <v>0</v>
      </c>
      <c r="BJ140" s="16" t="s">
        <v>84</v>
      </c>
      <c r="BK140" s="143">
        <f>ROUND(I140*H140,2)</f>
        <v>0</v>
      </c>
      <c r="BL140" s="16" t="s">
        <v>155</v>
      </c>
      <c r="BM140" s="142" t="s">
        <v>815</v>
      </c>
    </row>
    <row r="141" spans="2:65" s="1" customFormat="1" ht="48">
      <c r="B141" s="28"/>
      <c r="D141" s="144" t="s">
        <v>164</v>
      </c>
      <c r="F141" s="145" t="s">
        <v>423</v>
      </c>
      <c r="L141" s="28"/>
      <c r="M141" s="146"/>
      <c r="T141" s="51"/>
      <c r="AT141" s="16" t="s">
        <v>164</v>
      </c>
      <c r="AU141" s="16" t="s">
        <v>86</v>
      </c>
    </row>
    <row r="142" spans="2:65" s="13" customFormat="1">
      <c r="B142" s="155"/>
      <c r="D142" s="144" t="s">
        <v>237</v>
      </c>
      <c r="F142" s="157" t="s">
        <v>816</v>
      </c>
      <c r="H142" s="158">
        <v>70.56</v>
      </c>
      <c r="L142" s="155"/>
      <c r="M142" s="159"/>
      <c r="T142" s="160"/>
      <c r="AT142" s="156" t="s">
        <v>237</v>
      </c>
      <c r="AU142" s="156" t="s">
        <v>86</v>
      </c>
      <c r="AV142" s="13" t="s">
        <v>86</v>
      </c>
      <c r="AW142" s="13" t="s">
        <v>3</v>
      </c>
      <c r="AX142" s="13" t="s">
        <v>84</v>
      </c>
      <c r="AY142" s="156" t="s">
        <v>156</v>
      </c>
    </row>
    <row r="143" spans="2:65" s="1" customFormat="1" ht="24.15" customHeight="1">
      <c r="B143" s="131"/>
      <c r="C143" s="132" t="s">
        <v>184</v>
      </c>
      <c r="D143" s="132" t="s">
        <v>159</v>
      </c>
      <c r="E143" s="133" t="s">
        <v>429</v>
      </c>
      <c r="F143" s="134" t="s">
        <v>430</v>
      </c>
      <c r="G143" s="135" t="s">
        <v>230</v>
      </c>
      <c r="H143" s="136">
        <v>5.04</v>
      </c>
      <c r="I143" s="137"/>
      <c r="J143" s="137">
        <f>ROUND(I143*H143,2)</f>
        <v>0</v>
      </c>
      <c r="K143" s="134" t="s">
        <v>225</v>
      </c>
      <c r="L143" s="28"/>
      <c r="M143" s="138" t="s">
        <v>1</v>
      </c>
      <c r="N143" s="139" t="s">
        <v>42</v>
      </c>
      <c r="O143" s="140">
        <v>0.25600000000000001</v>
      </c>
      <c r="P143" s="140">
        <f>O143*H143</f>
        <v>1.2902400000000001</v>
      </c>
      <c r="Q143" s="140">
        <v>0</v>
      </c>
      <c r="R143" s="140">
        <f>Q143*H143</f>
        <v>0</v>
      </c>
      <c r="S143" s="140">
        <v>0</v>
      </c>
      <c r="T143" s="141">
        <f>S143*H143</f>
        <v>0</v>
      </c>
      <c r="AR143" s="142" t="s">
        <v>155</v>
      </c>
      <c r="AT143" s="142" t="s">
        <v>159</v>
      </c>
      <c r="AU143" s="142" t="s">
        <v>86</v>
      </c>
      <c r="AY143" s="16" t="s">
        <v>156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6" t="s">
        <v>84</v>
      </c>
      <c r="BK143" s="143">
        <f>ROUND(I143*H143,2)</f>
        <v>0</v>
      </c>
      <c r="BL143" s="16" t="s">
        <v>155</v>
      </c>
      <c r="BM143" s="142" t="s">
        <v>817</v>
      </c>
    </row>
    <row r="144" spans="2:65" s="1" customFormat="1" ht="28.8">
      <c r="B144" s="28"/>
      <c r="D144" s="144" t="s">
        <v>164</v>
      </c>
      <c r="F144" s="145" t="s">
        <v>432</v>
      </c>
      <c r="L144" s="28"/>
      <c r="M144" s="146"/>
      <c r="T144" s="51"/>
      <c r="AT144" s="16" t="s">
        <v>164</v>
      </c>
      <c r="AU144" s="16" t="s">
        <v>86</v>
      </c>
    </row>
    <row r="145" spans="2:65" s="1" customFormat="1" ht="24.15" customHeight="1">
      <c r="B145" s="131"/>
      <c r="C145" s="132" t="s">
        <v>189</v>
      </c>
      <c r="D145" s="132" t="s">
        <v>159</v>
      </c>
      <c r="E145" s="133" t="s">
        <v>352</v>
      </c>
      <c r="F145" s="134" t="s">
        <v>353</v>
      </c>
      <c r="G145" s="135" t="s">
        <v>328</v>
      </c>
      <c r="H145" s="136">
        <v>10.584</v>
      </c>
      <c r="I145" s="137"/>
      <c r="J145" s="137">
        <f>ROUND(I145*H145,2)</f>
        <v>0</v>
      </c>
      <c r="K145" s="134" t="s">
        <v>225</v>
      </c>
      <c r="L145" s="28"/>
      <c r="M145" s="138" t="s">
        <v>1</v>
      </c>
      <c r="N145" s="139" t="s">
        <v>42</v>
      </c>
      <c r="O145" s="140">
        <v>0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155</v>
      </c>
      <c r="AT145" s="142" t="s">
        <v>159</v>
      </c>
      <c r="AU145" s="142" t="s">
        <v>86</v>
      </c>
      <c r="AY145" s="16" t="s">
        <v>156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6" t="s">
        <v>84</v>
      </c>
      <c r="BK145" s="143">
        <f>ROUND(I145*H145,2)</f>
        <v>0</v>
      </c>
      <c r="BL145" s="16" t="s">
        <v>155</v>
      </c>
      <c r="BM145" s="142" t="s">
        <v>818</v>
      </c>
    </row>
    <row r="146" spans="2:65" s="1" customFormat="1" ht="28.8">
      <c r="B146" s="28"/>
      <c r="D146" s="144" t="s">
        <v>164</v>
      </c>
      <c r="F146" s="145" t="s">
        <v>355</v>
      </c>
      <c r="L146" s="28"/>
      <c r="M146" s="146"/>
      <c r="T146" s="51"/>
      <c r="AT146" s="16" t="s">
        <v>164</v>
      </c>
      <c r="AU146" s="16" t="s">
        <v>86</v>
      </c>
    </row>
    <row r="147" spans="2:65" s="13" customFormat="1">
      <c r="B147" s="155"/>
      <c r="D147" s="144" t="s">
        <v>237</v>
      </c>
      <c r="F147" s="157" t="s">
        <v>819</v>
      </c>
      <c r="H147" s="158">
        <v>10.584</v>
      </c>
      <c r="L147" s="155"/>
      <c r="M147" s="159"/>
      <c r="T147" s="160"/>
      <c r="AT147" s="156" t="s">
        <v>237</v>
      </c>
      <c r="AU147" s="156" t="s">
        <v>86</v>
      </c>
      <c r="AV147" s="13" t="s">
        <v>86</v>
      </c>
      <c r="AW147" s="13" t="s">
        <v>3</v>
      </c>
      <c r="AX147" s="13" t="s">
        <v>84</v>
      </c>
      <c r="AY147" s="156" t="s">
        <v>156</v>
      </c>
    </row>
    <row r="148" spans="2:65" s="1" customFormat="1" ht="24.15" customHeight="1">
      <c r="B148" s="131"/>
      <c r="C148" s="132" t="s">
        <v>194</v>
      </c>
      <c r="D148" s="132" t="s">
        <v>159</v>
      </c>
      <c r="E148" s="133" t="s">
        <v>436</v>
      </c>
      <c r="F148" s="134" t="s">
        <v>437</v>
      </c>
      <c r="G148" s="135" t="s">
        <v>230</v>
      </c>
      <c r="H148" s="136">
        <v>6.97</v>
      </c>
      <c r="I148" s="137"/>
      <c r="J148" s="137">
        <f>ROUND(I148*H148,2)</f>
        <v>0</v>
      </c>
      <c r="K148" s="134" t="s">
        <v>225</v>
      </c>
      <c r="L148" s="28"/>
      <c r="M148" s="138" t="s">
        <v>1</v>
      </c>
      <c r="N148" s="139" t="s">
        <v>42</v>
      </c>
      <c r="O148" s="140">
        <v>0.32800000000000001</v>
      </c>
      <c r="P148" s="140">
        <f>O148*H148</f>
        <v>2.2861600000000002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42" t="s">
        <v>155</v>
      </c>
      <c r="AT148" s="142" t="s">
        <v>159</v>
      </c>
      <c r="AU148" s="142" t="s">
        <v>86</v>
      </c>
      <c r="AY148" s="16" t="s">
        <v>156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6" t="s">
        <v>84</v>
      </c>
      <c r="BK148" s="143">
        <f>ROUND(I148*H148,2)</f>
        <v>0</v>
      </c>
      <c r="BL148" s="16" t="s">
        <v>155</v>
      </c>
      <c r="BM148" s="142" t="s">
        <v>820</v>
      </c>
    </row>
    <row r="149" spans="2:65" s="1" customFormat="1" ht="28.8">
      <c r="B149" s="28"/>
      <c r="D149" s="144" t="s">
        <v>164</v>
      </c>
      <c r="F149" s="145" t="s">
        <v>439</v>
      </c>
      <c r="L149" s="28"/>
      <c r="M149" s="146"/>
      <c r="T149" s="51"/>
      <c r="AT149" s="16" t="s">
        <v>164</v>
      </c>
      <c r="AU149" s="16" t="s">
        <v>86</v>
      </c>
    </row>
    <row r="150" spans="2:65" s="13" customFormat="1">
      <c r="B150" s="155"/>
      <c r="D150" s="144" t="s">
        <v>237</v>
      </c>
      <c r="E150" s="156" t="s">
        <v>1</v>
      </c>
      <c r="F150" s="157" t="s">
        <v>821</v>
      </c>
      <c r="H150" s="158">
        <v>6.97</v>
      </c>
      <c r="L150" s="155"/>
      <c r="M150" s="159"/>
      <c r="T150" s="160"/>
      <c r="AT150" s="156" t="s">
        <v>237</v>
      </c>
      <c r="AU150" s="156" t="s">
        <v>86</v>
      </c>
      <c r="AV150" s="13" t="s">
        <v>86</v>
      </c>
      <c r="AW150" s="13" t="s">
        <v>33</v>
      </c>
      <c r="AX150" s="13" t="s">
        <v>84</v>
      </c>
      <c r="AY150" s="156" t="s">
        <v>156</v>
      </c>
    </row>
    <row r="151" spans="2:65" s="1" customFormat="1" ht="24.15" customHeight="1">
      <c r="B151" s="131"/>
      <c r="C151" s="132" t="s">
        <v>199</v>
      </c>
      <c r="D151" s="132" t="s">
        <v>159</v>
      </c>
      <c r="E151" s="133" t="s">
        <v>442</v>
      </c>
      <c r="F151" s="134" t="s">
        <v>443</v>
      </c>
      <c r="G151" s="135" t="s">
        <v>230</v>
      </c>
      <c r="H151" s="136">
        <v>2.39</v>
      </c>
      <c r="I151" s="137"/>
      <c r="J151" s="137">
        <f>ROUND(I151*H151,2)</f>
        <v>0</v>
      </c>
      <c r="K151" s="134" t="s">
        <v>225</v>
      </c>
      <c r="L151" s="28"/>
      <c r="M151" s="138" t="s">
        <v>1</v>
      </c>
      <c r="N151" s="139" t="s">
        <v>42</v>
      </c>
      <c r="O151" s="140">
        <v>0.435</v>
      </c>
      <c r="P151" s="140">
        <f>O151*H151</f>
        <v>1.03965</v>
      </c>
      <c r="Q151" s="140">
        <v>0</v>
      </c>
      <c r="R151" s="140">
        <f>Q151*H151</f>
        <v>0</v>
      </c>
      <c r="S151" s="140">
        <v>0</v>
      </c>
      <c r="T151" s="141">
        <f>S151*H151</f>
        <v>0</v>
      </c>
      <c r="AR151" s="142" t="s">
        <v>155</v>
      </c>
      <c r="AT151" s="142" t="s">
        <v>159</v>
      </c>
      <c r="AU151" s="142" t="s">
        <v>86</v>
      </c>
      <c r="AY151" s="16" t="s">
        <v>156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6" t="s">
        <v>84</v>
      </c>
      <c r="BK151" s="143">
        <f>ROUND(I151*H151,2)</f>
        <v>0</v>
      </c>
      <c r="BL151" s="16" t="s">
        <v>155</v>
      </c>
      <c r="BM151" s="142" t="s">
        <v>822</v>
      </c>
    </row>
    <row r="152" spans="2:65" s="1" customFormat="1" ht="48">
      <c r="B152" s="28"/>
      <c r="D152" s="144" t="s">
        <v>164</v>
      </c>
      <c r="F152" s="145" t="s">
        <v>445</v>
      </c>
      <c r="L152" s="28"/>
      <c r="M152" s="146"/>
      <c r="T152" s="51"/>
      <c r="AT152" s="16" t="s">
        <v>164</v>
      </c>
      <c r="AU152" s="16" t="s">
        <v>86</v>
      </c>
    </row>
    <row r="153" spans="2:65" s="13" customFormat="1">
      <c r="B153" s="155"/>
      <c r="D153" s="144" t="s">
        <v>237</v>
      </c>
      <c r="E153" s="156" t="s">
        <v>1</v>
      </c>
      <c r="F153" s="157" t="s">
        <v>823</v>
      </c>
      <c r="H153" s="158">
        <v>2.39</v>
      </c>
      <c r="L153" s="155"/>
      <c r="M153" s="159"/>
      <c r="T153" s="160"/>
      <c r="AT153" s="156" t="s">
        <v>237</v>
      </c>
      <c r="AU153" s="156" t="s">
        <v>86</v>
      </c>
      <c r="AV153" s="13" t="s">
        <v>86</v>
      </c>
      <c r="AW153" s="13" t="s">
        <v>33</v>
      </c>
      <c r="AX153" s="13" t="s">
        <v>84</v>
      </c>
      <c r="AY153" s="156" t="s">
        <v>156</v>
      </c>
    </row>
    <row r="154" spans="2:65" s="1" customFormat="1" ht="16.5" customHeight="1">
      <c r="B154" s="131"/>
      <c r="C154" s="167" t="s">
        <v>204</v>
      </c>
      <c r="D154" s="167" t="s">
        <v>274</v>
      </c>
      <c r="E154" s="168" t="s">
        <v>665</v>
      </c>
      <c r="F154" s="169" t="s">
        <v>666</v>
      </c>
      <c r="G154" s="170" t="s">
        <v>328</v>
      </c>
      <c r="H154" s="171">
        <v>4.78</v>
      </c>
      <c r="I154" s="172"/>
      <c r="J154" s="172">
        <f>ROUND(I154*H154,2)</f>
        <v>0</v>
      </c>
      <c r="K154" s="169" t="s">
        <v>225</v>
      </c>
      <c r="L154" s="173"/>
      <c r="M154" s="174" t="s">
        <v>1</v>
      </c>
      <c r="N154" s="175" t="s">
        <v>42</v>
      </c>
      <c r="O154" s="140">
        <v>0</v>
      </c>
      <c r="P154" s="140">
        <f>O154*H154</f>
        <v>0</v>
      </c>
      <c r="Q154" s="140">
        <v>1</v>
      </c>
      <c r="R154" s="140">
        <f>Q154*H154</f>
        <v>4.78</v>
      </c>
      <c r="S154" s="140">
        <v>0</v>
      </c>
      <c r="T154" s="141">
        <f>S154*H154</f>
        <v>0</v>
      </c>
      <c r="AR154" s="142" t="s">
        <v>194</v>
      </c>
      <c r="AT154" s="142" t="s">
        <v>274</v>
      </c>
      <c r="AU154" s="142" t="s">
        <v>86</v>
      </c>
      <c r="AY154" s="16" t="s">
        <v>156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6" t="s">
        <v>84</v>
      </c>
      <c r="BK154" s="143">
        <f>ROUND(I154*H154,2)</f>
        <v>0</v>
      </c>
      <c r="BL154" s="16" t="s">
        <v>155</v>
      </c>
      <c r="BM154" s="142" t="s">
        <v>824</v>
      </c>
    </row>
    <row r="155" spans="2:65" s="1" customFormat="1">
      <c r="B155" s="28"/>
      <c r="D155" s="144" t="s">
        <v>164</v>
      </c>
      <c r="F155" s="145" t="s">
        <v>666</v>
      </c>
      <c r="L155" s="28"/>
      <c r="M155" s="146"/>
      <c r="T155" s="51"/>
      <c r="AT155" s="16" t="s">
        <v>164</v>
      </c>
      <c r="AU155" s="16" t="s">
        <v>86</v>
      </c>
    </row>
    <row r="156" spans="2:65" s="13" customFormat="1">
      <c r="B156" s="155"/>
      <c r="D156" s="144" t="s">
        <v>237</v>
      </c>
      <c r="F156" s="157" t="s">
        <v>825</v>
      </c>
      <c r="H156" s="158">
        <v>4.78</v>
      </c>
      <c r="L156" s="155"/>
      <c r="M156" s="159"/>
      <c r="T156" s="160"/>
      <c r="AT156" s="156" t="s">
        <v>237</v>
      </c>
      <c r="AU156" s="156" t="s">
        <v>86</v>
      </c>
      <c r="AV156" s="13" t="s">
        <v>86</v>
      </c>
      <c r="AW156" s="13" t="s">
        <v>3</v>
      </c>
      <c r="AX156" s="13" t="s">
        <v>84</v>
      </c>
      <c r="AY156" s="156" t="s">
        <v>156</v>
      </c>
    </row>
    <row r="157" spans="2:65" s="11" customFormat="1" ht="22.95" customHeight="1">
      <c r="B157" s="120"/>
      <c r="D157" s="121" t="s">
        <v>76</v>
      </c>
      <c r="E157" s="129" t="s">
        <v>155</v>
      </c>
      <c r="F157" s="129" t="s">
        <v>456</v>
      </c>
      <c r="J157" s="130">
        <f>BK157</f>
        <v>0</v>
      </c>
      <c r="L157" s="120"/>
      <c r="M157" s="124"/>
      <c r="P157" s="125">
        <f>SUM(P158:P160)</f>
        <v>1.2203999999999999</v>
      </c>
      <c r="R157" s="125">
        <f>SUM(R158:R160)</f>
        <v>1.3613544</v>
      </c>
      <c r="T157" s="126">
        <f>SUM(T158:T160)</f>
        <v>0</v>
      </c>
      <c r="AR157" s="121" t="s">
        <v>84</v>
      </c>
      <c r="AT157" s="127" t="s">
        <v>76</v>
      </c>
      <c r="AU157" s="127" t="s">
        <v>84</v>
      </c>
      <c r="AY157" s="121" t="s">
        <v>156</v>
      </c>
      <c r="BK157" s="128">
        <f>SUM(BK158:BK160)</f>
        <v>0</v>
      </c>
    </row>
    <row r="158" spans="2:65" s="1" customFormat="1" ht="24.15" customHeight="1">
      <c r="B158" s="131"/>
      <c r="C158" s="132" t="s">
        <v>205</v>
      </c>
      <c r="D158" s="132" t="s">
        <v>159</v>
      </c>
      <c r="E158" s="133" t="s">
        <v>457</v>
      </c>
      <c r="F158" s="134" t="s">
        <v>458</v>
      </c>
      <c r="G158" s="135" t="s">
        <v>230</v>
      </c>
      <c r="H158" s="136">
        <v>0.72</v>
      </c>
      <c r="I158" s="137"/>
      <c r="J158" s="137">
        <f>ROUND(I158*H158,2)</f>
        <v>0</v>
      </c>
      <c r="K158" s="134" t="s">
        <v>225</v>
      </c>
      <c r="L158" s="28"/>
      <c r="M158" s="138" t="s">
        <v>1</v>
      </c>
      <c r="N158" s="139" t="s">
        <v>42</v>
      </c>
      <c r="O158" s="140">
        <v>1.6950000000000001</v>
      </c>
      <c r="P158" s="140">
        <f>O158*H158</f>
        <v>1.2203999999999999</v>
      </c>
      <c r="Q158" s="140">
        <v>1.8907700000000001</v>
      </c>
      <c r="R158" s="140">
        <f>Q158*H158</f>
        <v>1.3613544</v>
      </c>
      <c r="S158" s="140">
        <v>0</v>
      </c>
      <c r="T158" s="141">
        <f>S158*H158</f>
        <v>0</v>
      </c>
      <c r="AR158" s="142" t="s">
        <v>155</v>
      </c>
      <c r="AT158" s="142" t="s">
        <v>159</v>
      </c>
      <c r="AU158" s="142" t="s">
        <v>86</v>
      </c>
      <c r="AY158" s="16" t="s">
        <v>156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6" t="s">
        <v>84</v>
      </c>
      <c r="BK158" s="143">
        <f>ROUND(I158*H158,2)</f>
        <v>0</v>
      </c>
      <c r="BL158" s="16" t="s">
        <v>155</v>
      </c>
      <c r="BM158" s="142" t="s">
        <v>826</v>
      </c>
    </row>
    <row r="159" spans="2:65" s="1" customFormat="1" ht="19.2">
      <c r="B159" s="28"/>
      <c r="D159" s="144" t="s">
        <v>164</v>
      </c>
      <c r="F159" s="145" t="s">
        <v>460</v>
      </c>
      <c r="L159" s="28"/>
      <c r="M159" s="146"/>
      <c r="T159" s="51"/>
      <c r="AT159" s="16" t="s">
        <v>164</v>
      </c>
      <c r="AU159" s="16" t="s">
        <v>86</v>
      </c>
    </row>
    <row r="160" spans="2:65" s="13" customFormat="1">
      <c r="B160" s="155"/>
      <c r="D160" s="144" t="s">
        <v>237</v>
      </c>
      <c r="E160" s="156" t="s">
        <v>1</v>
      </c>
      <c r="F160" s="157" t="s">
        <v>827</v>
      </c>
      <c r="H160" s="158">
        <v>0.72</v>
      </c>
      <c r="L160" s="155"/>
      <c r="M160" s="159"/>
      <c r="T160" s="160"/>
      <c r="AT160" s="156" t="s">
        <v>237</v>
      </c>
      <c r="AU160" s="156" t="s">
        <v>86</v>
      </c>
      <c r="AV160" s="13" t="s">
        <v>86</v>
      </c>
      <c r="AW160" s="13" t="s">
        <v>33</v>
      </c>
      <c r="AX160" s="13" t="s">
        <v>84</v>
      </c>
      <c r="AY160" s="156" t="s">
        <v>156</v>
      </c>
    </row>
    <row r="161" spans="2:65" s="11" customFormat="1" ht="22.95" customHeight="1">
      <c r="B161" s="120"/>
      <c r="D161" s="121" t="s">
        <v>76</v>
      </c>
      <c r="E161" s="129" t="s">
        <v>194</v>
      </c>
      <c r="F161" s="129" t="s">
        <v>299</v>
      </c>
      <c r="J161" s="130">
        <f>BK161</f>
        <v>0</v>
      </c>
      <c r="L161" s="120"/>
      <c r="M161" s="124"/>
      <c r="P161" s="125">
        <f>SUM(P162:P192)</f>
        <v>21.692399999999996</v>
      </c>
      <c r="R161" s="125">
        <f>SUM(R162:R192)</f>
        <v>0.42916440000000006</v>
      </c>
      <c r="T161" s="126">
        <f>SUM(T162:T192)</f>
        <v>0</v>
      </c>
      <c r="AR161" s="121" t="s">
        <v>84</v>
      </c>
      <c r="AT161" s="127" t="s">
        <v>76</v>
      </c>
      <c r="AU161" s="127" t="s">
        <v>84</v>
      </c>
      <c r="AY161" s="121" t="s">
        <v>156</v>
      </c>
      <c r="BK161" s="128">
        <f>SUM(BK162:BK192)</f>
        <v>0</v>
      </c>
    </row>
    <row r="162" spans="2:65" s="1" customFormat="1" ht="24.15" customHeight="1">
      <c r="B162" s="131"/>
      <c r="C162" s="132" t="s">
        <v>206</v>
      </c>
      <c r="D162" s="132" t="s">
        <v>159</v>
      </c>
      <c r="E162" s="133" t="s">
        <v>828</v>
      </c>
      <c r="F162" s="134" t="s">
        <v>829</v>
      </c>
      <c r="G162" s="135" t="s">
        <v>281</v>
      </c>
      <c r="H162" s="136">
        <v>12</v>
      </c>
      <c r="I162" s="137"/>
      <c r="J162" s="137">
        <f>ROUND(I162*H162,2)</f>
        <v>0</v>
      </c>
      <c r="K162" s="134" t="s">
        <v>225</v>
      </c>
      <c r="L162" s="28"/>
      <c r="M162" s="138" t="s">
        <v>1</v>
      </c>
      <c r="N162" s="139" t="s">
        <v>42</v>
      </c>
      <c r="O162" s="140">
        <v>0.124</v>
      </c>
      <c r="P162" s="140">
        <f>O162*H162</f>
        <v>1.488</v>
      </c>
      <c r="Q162" s="140">
        <v>0</v>
      </c>
      <c r="R162" s="140">
        <f>Q162*H162</f>
        <v>0</v>
      </c>
      <c r="S162" s="140">
        <v>0</v>
      </c>
      <c r="T162" s="141">
        <f>S162*H162</f>
        <v>0</v>
      </c>
      <c r="AR162" s="142" t="s">
        <v>155</v>
      </c>
      <c r="AT162" s="142" t="s">
        <v>159</v>
      </c>
      <c r="AU162" s="142" t="s">
        <v>86</v>
      </c>
      <c r="AY162" s="16" t="s">
        <v>156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6" t="s">
        <v>84</v>
      </c>
      <c r="BK162" s="143">
        <f>ROUND(I162*H162,2)</f>
        <v>0</v>
      </c>
      <c r="BL162" s="16" t="s">
        <v>155</v>
      </c>
      <c r="BM162" s="142" t="s">
        <v>830</v>
      </c>
    </row>
    <row r="163" spans="2:65" s="1" customFormat="1" ht="28.8">
      <c r="B163" s="28"/>
      <c r="D163" s="144" t="s">
        <v>164</v>
      </c>
      <c r="F163" s="145" t="s">
        <v>831</v>
      </c>
      <c r="L163" s="28"/>
      <c r="M163" s="146"/>
      <c r="T163" s="51"/>
      <c r="AT163" s="16" t="s">
        <v>164</v>
      </c>
      <c r="AU163" s="16" t="s">
        <v>86</v>
      </c>
    </row>
    <row r="164" spans="2:65" s="13" customFormat="1">
      <c r="B164" s="155"/>
      <c r="D164" s="144" t="s">
        <v>237</v>
      </c>
      <c r="E164" s="156" t="s">
        <v>1</v>
      </c>
      <c r="F164" s="157" t="s">
        <v>832</v>
      </c>
      <c r="H164" s="158">
        <v>12</v>
      </c>
      <c r="L164" s="155"/>
      <c r="M164" s="159"/>
      <c r="T164" s="160"/>
      <c r="AT164" s="156" t="s">
        <v>237</v>
      </c>
      <c r="AU164" s="156" t="s">
        <v>86</v>
      </c>
      <c r="AV164" s="13" t="s">
        <v>86</v>
      </c>
      <c r="AW164" s="13" t="s">
        <v>33</v>
      </c>
      <c r="AX164" s="13" t="s">
        <v>84</v>
      </c>
      <c r="AY164" s="156" t="s">
        <v>156</v>
      </c>
    </row>
    <row r="165" spans="2:65" s="1" customFormat="1" ht="24.15" customHeight="1">
      <c r="B165" s="131"/>
      <c r="C165" s="167" t="s">
        <v>207</v>
      </c>
      <c r="D165" s="167" t="s">
        <v>274</v>
      </c>
      <c r="E165" s="168" t="s">
        <v>833</v>
      </c>
      <c r="F165" s="169" t="s">
        <v>834</v>
      </c>
      <c r="G165" s="170" t="s">
        <v>281</v>
      </c>
      <c r="H165" s="171">
        <v>12.18</v>
      </c>
      <c r="I165" s="172"/>
      <c r="J165" s="172">
        <f>ROUND(I165*H165,2)</f>
        <v>0</v>
      </c>
      <c r="K165" s="169" t="s">
        <v>225</v>
      </c>
      <c r="L165" s="173"/>
      <c r="M165" s="174" t="s">
        <v>1</v>
      </c>
      <c r="N165" s="175" t="s">
        <v>42</v>
      </c>
      <c r="O165" s="140">
        <v>0</v>
      </c>
      <c r="P165" s="140">
        <f>O165*H165</f>
        <v>0</v>
      </c>
      <c r="Q165" s="140">
        <v>2.7999999999999998E-4</v>
      </c>
      <c r="R165" s="140">
        <f>Q165*H165</f>
        <v>3.4103999999999996E-3</v>
      </c>
      <c r="S165" s="140">
        <v>0</v>
      </c>
      <c r="T165" s="141">
        <f>S165*H165</f>
        <v>0</v>
      </c>
      <c r="AR165" s="142" t="s">
        <v>194</v>
      </c>
      <c r="AT165" s="142" t="s">
        <v>274</v>
      </c>
      <c r="AU165" s="142" t="s">
        <v>86</v>
      </c>
      <c r="AY165" s="16" t="s">
        <v>156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6" t="s">
        <v>84</v>
      </c>
      <c r="BK165" s="143">
        <f>ROUND(I165*H165,2)</f>
        <v>0</v>
      </c>
      <c r="BL165" s="16" t="s">
        <v>155</v>
      </c>
      <c r="BM165" s="142" t="s">
        <v>835</v>
      </c>
    </row>
    <row r="166" spans="2:65" s="1" customFormat="1" ht="19.2">
      <c r="B166" s="28"/>
      <c r="D166" s="144" t="s">
        <v>164</v>
      </c>
      <c r="F166" s="145" t="s">
        <v>834</v>
      </c>
      <c r="L166" s="28"/>
      <c r="M166" s="146"/>
      <c r="T166" s="51"/>
      <c r="AT166" s="16" t="s">
        <v>164</v>
      </c>
      <c r="AU166" s="16" t="s">
        <v>86</v>
      </c>
    </row>
    <row r="167" spans="2:65" s="13" customFormat="1">
      <c r="B167" s="155"/>
      <c r="D167" s="144" t="s">
        <v>237</v>
      </c>
      <c r="F167" s="157" t="s">
        <v>836</v>
      </c>
      <c r="H167" s="158">
        <v>12.18</v>
      </c>
      <c r="L167" s="155"/>
      <c r="M167" s="159"/>
      <c r="T167" s="160"/>
      <c r="AT167" s="156" t="s">
        <v>237</v>
      </c>
      <c r="AU167" s="156" t="s">
        <v>86</v>
      </c>
      <c r="AV167" s="13" t="s">
        <v>86</v>
      </c>
      <c r="AW167" s="13" t="s">
        <v>3</v>
      </c>
      <c r="AX167" s="13" t="s">
        <v>84</v>
      </c>
      <c r="AY167" s="156" t="s">
        <v>156</v>
      </c>
    </row>
    <row r="168" spans="2:65" s="1" customFormat="1" ht="24.15" customHeight="1">
      <c r="B168" s="131"/>
      <c r="C168" s="132" t="s">
        <v>289</v>
      </c>
      <c r="D168" s="132" t="s">
        <v>159</v>
      </c>
      <c r="E168" s="133" t="s">
        <v>837</v>
      </c>
      <c r="F168" s="134" t="s">
        <v>838</v>
      </c>
      <c r="G168" s="135" t="s">
        <v>301</v>
      </c>
      <c r="H168" s="136">
        <v>3</v>
      </c>
      <c r="I168" s="137"/>
      <c r="J168" s="137">
        <f>ROUND(I168*H168,2)</f>
        <v>0</v>
      </c>
      <c r="K168" s="134" t="s">
        <v>225</v>
      </c>
      <c r="L168" s="28"/>
      <c r="M168" s="138" t="s">
        <v>1</v>
      </c>
      <c r="N168" s="139" t="s">
        <v>42</v>
      </c>
      <c r="O168" s="140">
        <v>0.46500000000000002</v>
      </c>
      <c r="P168" s="140">
        <f>O168*H168</f>
        <v>1.395</v>
      </c>
      <c r="Q168" s="140">
        <v>0</v>
      </c>
      <c r="R168" s="140">
        <f>Q168*H168</f>
        <v>0</v>
      </c>
      <c r="S168" s="140">
        <v>0</v>
      </c>
      <c r="T168" s="141">
        <f>S168*H168</f>
        <v>0</v>
      </c>
      <c r="AR168" s="142" t="s">
        <v>155</v>
      </c>
      <c r="AT168" s="142" t="s">
        <v>159</v>
      </c>
      <c r="AU168" s="142" t="s">
        <v>86</v>
      </c>
      <c r="AY168" s="16" t="s">
        <v>156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6" t="s">
        <v>84</v>
      </c>
      <c r="BK168" s="143">
        <f>ROUND(I168*H168,2)</f>
        <v>0</v>
      </c>
      <c r="BL168" s="16" t="s">
        <v>155</v>
      </c>
      <c r="BM168" s="142" t="s">
        <v>839</v>
      </c>
    </row>
    <row r="169" spans="2:65" s="1" customFormat="1" ht="28.8">
      <c r="B169" s="28"/>
      <c r="D169" s="144" t="s">
        <v>164</v>
      </c>
      <c r="F169" s="145" t="s">
        <v>840</v>
      </c>
      <c r="L169" s="28"/>
      <c r="M169" s="146"/>
      <c r="T169" s="51"/>
      <c r="AT169" s="16" t="s">
        <v>164</v>
      </c>
      <c r="AU169" s="16" t="s">
        <v>86</v>
      </c>
    </row>
    <row r="170" spans="2:65" s="1" customFormat="1" ht="16.5" customHeight="1">
      <c r="B170" s="131"/>
      <c r="C170" s="167" t="s">
        <v>8</v>
      </c>
      <c r="D170" s="167" t="s">
        <v>274</v>
      </c>
      <c r="E170" s="168" t="s">
        <v>841</v>
      </c>
      <c r="F170" s="169" t="s">
        <v>842</v>
      </c>
      <c r="G170" s="170" t="s">
        <v>301</v>
      </c>
      <c r="H170" s="171">
        <v>3</v>
      </c>
      <c r="I170" s="172"/>
      <c r="J170" s="172">
        <f>ROUND(I170*H170,2)</f>
        <v>0</v>
      </c>
      <c r="K170" s="169" t="s">
        <v>225</v>
      </c>
      <c r="L170" s="173"/>
      <c r="M170" s="174" t="s">
        <v>1</v>
      </c>
      <c r="N170" s="175" t="s">
        <v>42</v>
      </c>
      <c r="O170" s="140">
        <v>0</v>
      </c>
      <c r="P170" s="140">
        <f>O170*H170</f>
        <v>0</v>
      </c>
      <c r="Q170" s="140">
        <v>6.0000000000000002E-5</v>
      </c>
      <c r="R170" s="140">
        <f>Q170*H170</f>
        <v>1.8000000000000001E-4</v>
      </c>
      <c r="S170" s="140">
        <v>0</v>
      </c>
      <c r="T170" s="141">
        <f>S170*H170</f>
        <v>0</v>
      </c>
      <c r="AR170" s="142" t="s">
        <v>194</v>
      </c>
      <c r="AT170" s="142" t="s">
        <v>274</v>
      </c>
      <c r="AU170" s="142" t="s">
        <v>86</v>
      </c>
      <c r="AY170" s="16" t="s">
        <v>156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6" t="s">
        <v>84</v>
      </c>
      <c r="BK170" s="143">
        <f>ROUND(I170*H170,2)</f>
        <v>0</v>
      </c>
      <c r="BL170" s="16" t="s">
        <v>155</v>
      </c>
      <c r="BM170" s="142" t="s">
        <v>843</v>
      </c>
    </row>
    <row r="171" spans="2:65" s="1" customFormat="1">
      <c r="B171" s="28"/>
      <c r="D171" s="144" t="s">
        <v>164</v>
      </c>
      <c r="F171" s="145" t="s">
        <v>842</v>
      </c>
      <c r="L171" s="28"/>
      <c r="M171" s="146"/>
      <c r="T171" s="51"/>
      <c r="AT171" s="16" t="s">
        <v>164</v>
      </c>
      <c r="AU171" s="16" t="s">
        <v>86</v>
      </c>
    </row>
    <row r="172" spans="2:65" s="1" customFormat="1" ht="21.75" customHeight="1">
      <c r="B172" s="131"/>
      <c r="C172" s="132" t="s">
        <v>292</v>
      </c>
      <c r="D172" s="132" t="s">
        <v>159</v>
      </c>
      <c r="E172" s="133" t="s">
        <v>844</v>
      </c>
      <c r="F172" s="134" t="s">
        <v>845</v>
      </c>
      <c r="G172" s="135" t="s">
        <v>301</v>
      </c>
      <c r="H172" s="136">
        <v>3</v>
      </c>
      <c r="I172" s="137"/>
      <c r="J172" s="137">
        <f>ROUND(I172*H172,2)</f>
        <v>0</v>
      </c>
      <c r="K172" s="134" t="s">
        <v>225</v>
      </c>
      <c r="L172" s="28"/>
      <c r="M172" s="138" t="s">
        <v>1</v>
      </c>
      <c r="N172" s="139" t="s">
        <v>42</v>
      </c>
      <c r="O172" s="140">
        <v>1.1819999999999999</v>
      </c>
      <c r="P172" s="140">
        <f>O172*H172</f>
        <v>3.5459999999999998</v>
      </c>
      <c r="Q172" s="140">
        <v>7.2000000000000005E-4</v>
      </c>
      <c r="R172" s="140">
        <f>Q172*H172</f>
        <v>2.16E-3</v>
      </c>
      <c r="S172" s="140">
        <v>0</v>
      </c>
      <c r="T172" s="141">
        <f>S172*H172</f>
        <v>0</v>
      </c>
      <c r="AR172" s="142" t="s">
        <v>155</v>
      </c>
      <c r="AT172" s="142" t="s">
        <v>159</v>
      </c>
      <c r="AU172" s="142" t="s">
        <v>86</v>
      </c>
      <c r="AY172" s="16" t="s">
        <v>156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6" t="s">
        <v>84</v>
      </c>
      <c r="BK172" s="143">
        <f>ROUND(I172*H172,2)</f>
        <v>0</v>
      </c>
      <c r="BL172" s="16" t="s">
        <v>155</v>
      </c>
      <c r="BM172" s="142" t="s">
        <v>846</v>
      </c>
    </row>
    <row r="173" spans="2:65" s="1" customFormat="1" ht="28.8">
      <c r="B173" s="28"/>
      <c r="D173" s="144" t="s">
        <v>164</v>
      </c>
      <c r="F173" s="145" t="s">
        <v>847</v>
      </c>
      <c r="L173" s="28"/>
      <c r="M173" s="146"/>
      <c r="T173" s="51"/>
      <c r="AT173" s="16" t="s">
        <v>164</v>
      </c>
      <c r="AU173" s="16" t="s">
        <v>86</v>
      </c>
    </row>
    <row r="174" spans="2:65" s="1" customFormat="1" ht="24.15" customHeight="1">
      <c r="B174" s="131"/>
      <c r="C174" s="167" t="s">
        <v>293</v>
      </c>
      <c r="D174" s="167" t="s">
        <v>274</v>
      </c>
      <c r="E174" s="168" t="s">
        <v>848</v>
      </c>
      <c r="F174" s="169" t="s">
        <v>849</v>
      </c>
      <c r="G174" s="170" t="s">
        <v>301</v>
      </c>
      <c r="H174" s="171">
        <v>3</v>
      </c>
      <c r="I174" s="172"/>
      <c r="J174" s="172">
        <f>ROUND(I174*H174,2)</f>
        <v>0</v>
      </c>
      <c r="K174" s="169" t="s">
        <v>1</v>
      </c>
      <c r="L174" s="173"/>
      <c r="M174" s="174" t="s">
        <v>1</v>
      </c>
      <c r="N174" s="175" t="s">
        <v>42</v>
      </c>
      <c r="O174" s="140">
        <v>0</v>
      </c>
      <c r="P174" s="140">
        <f>O174*H174</f>
        <v>0</v>
      </c>
      <c r="Q174" s="140">
        <v>2.6800000000000001E-3</v>
      </c>
      <c r="R174" s="140">
        <f>Q174*H174</f>
        <v>8.0400000000000003E-3</v>
      </c>
      <c r="S174" s="140">
        <v>0</v>
      </c>
      <c r="T174" s="141">
        <f>S174*H174</f>
        <v>0</v>
      </c>
      <c r="AR174" s="142" t="s">
        <v>194</v>
      </c>
      <c r="AT174" s="142" t="s">
        <v>274</v>
      </c>
      <c r="AU174" s="142" t="s">
        <v>86</v>
      </c>
      <c r="AY174" s="16" t="s">
        <v>156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6" t="s">
        <v>84</v>
      </c>
      <c r="BK174" s="143">
        <f>ROUND(I174*H174,2)</f>
        <v>0</v>
      </c>
      <c r="BL174" s="16" t="s">
        <v>155</v>
      </c>
      <c r="BM174" s="142" t="s">
        <v>850</v>
      </c>
    </row>
    <row r="175" spans="2:65" s="1" customFormat="1" ht="201.6">
      <c r="B175" s="28"/>
      <c r="D175" s="144" t="s">
        <v>164</v>
      </c>
      <c r="F175" s="145" t="s">
        <v>851</v>
      </c>
      <c r="L175" s="28"/>
      <c r="M175" s="146"/>
      <c r="T175" s="51"/>
      <c r="AT175" s="16" t="s">
        <v>164</v>
      </c>
      <c r="AU175" s="16" t="s">
        <v>86</v>
      </c>
    </row>
    <row r="176" spans="2:65" s="1" customFormat="1" ht="24.15" customHeight="1">
      <c r="B176" s="131"/>
      <c r="C176" s="167" t="s">
        <v>296</v>
      </c>
      <c r="D176" s="167" t="s">
        <v>274</v>
      </c>
      <c r="E176" s="168" t="s">
        <v>852</v>
      </c>
      <c r="F176" s="169" t="s">
        <v>853</v>
      </c>
      <c r="G176" s="170" t="s">
        <v>301</v>
      </c>
      <c r="H176" s="171">
        <v>3</v>
      </c>
      <c r="I176" s="172"/>
      <c r="J176" s="172">
        <f>ROUND(I176*H176,2)</f>
        <v>0</v>
      </c>
      <c r="K176" s="169" t="s">
        <v>1</v>
      </c>
      <c r="L176" s="173"/>
      <c r="M176" s="174" t="s">
        <v>1</v>
      </c>
      <c r="N176" s="175" t="s">
        <v>42</v>
      </c>
      <c r="O176" s="140">
        <v>0</v>
      </c>
      <c r="P176" s="140">
        <f>O176*H176</f>
        <v>0</v>
      </c>
      <c r="Q176" s="140">
        <v>3.3999999999999998E-3</v>
      </c>
      <c r="R176" s="140">
        <f>Q176*H176</f>
        <v>1.0199999999999999E-2</v>
      </c>
      <c r="S176" s="140">
        <v>0</v>
      </c>
      <c r="T176" s="141">
        <f>S176*H176</f>
        <v>0</v>
      </c>
      <c r="AR176" s="142" t="s">
        <v>194</v>
      </c>
      <c r="AT176" s="142" t="s">
        <v>274</v>
      </c>
      <c r="AU176" s="142" t="s">
        <v>86</v>
      </c>
      <c r="AY176" s="16" t="s">
        <v>156</v>
      </c>
      <c r="BE176" s="143">
        <f>IF(N176="základní",J176,0)</f>
        <v>0</v>
      </c>
      <c r="BF176" s="143">
        <f>IF(N176="snížená",J176,0)</f>
        <v>0</v>
      </c>
      <c r="BG176" s="143">
        <f>IF(N176="zákl. přenesená",J176,0)</f>
        <v>0</v>
      </c>
      <c r="BH176" s="143">
        <f>IF(N176="sníž. přenesená",J176,0)</f>
        <v>0</v>
      </c>
      <c r="BI176" s="143">
        <f>IF(N176="nulová",J176,0)</f>
        <v>0</v>
      </c>
      <c r="BJ176" s="16" t="s">
        <v>84</v>
      </c>
      <c r="BK176" s="143">
        <f>ROUND(I176*H176,2)</f>
        <v>0</v>
      </c>
      <c r="BL176" s="16" t="s">
        <v>155</v>
      </c>
      <c r="BM176" s="142" t="s">
        <v>854</v>
      </c>
    </row>
    <row r="177" spans="2:65" s="1" customFormat="1" ht="24.15" customHeight="1">
      <c r="B177" s="131"/>
      <c r="C177" s="132" t="s">
        <v>297</v>
      </c>
      <c r="D177" s="132" t="s">
        <v>159</v>
      </c>
      <c r="E177" s="133" t="s">
        <v>855</v>
      </c>
      <c r="F177" s="134" t="s">
        <v>856</v>
      </c>
      <c r="G177" s="135" t="s">
        <v>301</v>
      </c>
      <c r="H177" s="136">
        <v>3</v>
      </c>
      <c r="I177" s="137"/>
      <c r="J177" s="137">
        <f>ROUND(I177*H177,2)</f>
        <v>0</v>
      </c>
      <c r="K177" s="134" t="s">
        <v>225</v>
      </c>
      <c r="L177" s="28"/>
      <c r="M177" s="138" t="s">
        <v>1</v>
      </c>
      <c r="N177" s="139" t="s">
        <v>42</v>
      </c>
      <c r="O177" s="140">
        <v>3.4740000000000002</v>
      </c>
      <c r="P177" s="140">
        <f>O177*H177</f>
        <v>10.422000000000001</v>
      </c>
      <c r="Q177" s="140">
        <v>0</v>
      </c>
      <c r="R177" s="140">
        <f>Q177*H177</f>
        <v>0</v>
      </c>
      <c r="S177" s="140">
        <v>0</v>
      </c>
      <c r="T177" s="141">
        <f>S177*H177</f>
        <v>0</v>
      </c>
      <c r="AR177" s="142" t="s">
        <v>155</v>
      </c>
      <c r="AT177" s="142" t="s">
        <v>159</v>
      </c>
      <c r="AU177" s="142" t="s">
        <v>86</v>
      </c>
      <c r="AY177" s="16" t="s">
        <v>156</v>
      </c>
      <c r="BE177" s="143">
        <f>IF(N177="základní",J177,0)</f>
        <v>0</v>
      </c>
      <c r="BF177" s="143">
        <f>IF(N177="snížená",J177,0)</f>
        <v>0</v>
      </c>
      <c r="BG177" s="143">
        <f>IF(N177="zákl. přenesená",J177,0)</f>
        <v>0</v>
      </c>
      <c r="BH177" s="143">
        <f>IF(N177="sníž. přenesená",J177,0)</f>
        <v>0</v>
      </c>
      <c r="BI177" s="143">
        <f>IF(N177="nulová",J177,0)</f>
        <v>0</v>
      </c>
      <c r="BJ177" s="16" t="s">
        <v>84</v>
      </c>
      <c r="BK177" s="143">
        <f>ROUND(I177*H177,2)</f>
        <v>0</v>
      </c>
      <c r="BL177" s="16" t="s">
        <v>155</v>
      </c>
      <c r="BM177" s="142" t="s">
        <v>857</v>
      </c>
    </row>
    <row r="178" spans="2:65" s="1" customFormat="1" ht="28.8">
      <c r="B178" s="28"/>
      <c r="D178" s="144" t="s">
        <v>164</v>
      </c>
      <c r="F178" s="145" t="s">
        <v>858</v>
      </c>
      <c r="L178" s="28"/>
      <c r="M178" s="146"/>
      <c r="T178" s="51"/>
      <c r="AT178" s="16" t="s">
        <v>164</v>
      </c>
      <c r="AU178" s="16" t="s">
        <v>86</v>
      </c>
    </row>
    <row r="179" spans="2:65" s="1" customFormat="1" ht="24.15" customHeight="1">
      <c r="B179" s="131"/>
      <c r="C179" s="167" t="s">
        <v>298</v>
      </c>
      <c r="D179" s="167" t="s">
        <v>274</v>
      </c>
      <c r="E179" s="168" t="s">
        <v>859</v>
      </c>
      <c r="F179" s="169" t="s">
        <v>860</v>
      </c>
      <c r="G179" s="170" t="s">
        <v>301</v>
      </c>
      <c r="H179" s="171">
        <v>3</v>
      </c>
      <c r="I179" s="172"/>
      <c r="J179" s="172">
        <f>ROUND(I179*H179,2)</f>
        <v>0</v>
      </c>
      <c r="K179" s="169" t="s">
        <v>1</v>
      </c>
      <c r="L179" s="173"/>
      <c r="M179" s="174" t="s">
        <v>1</v>
      </c>
      <c r="N179" s="175" t="s">
        <v>42</v>
      </c>
      <c r="O179" s="140">
        <v>0</v>
      </c>
      <c r="P179" s="140">
        <f>O179*H179</f>
        <v>0</v>
      </c>
      <c r="Q179" s="140">
        <v>1.9E-3</v>
      </c>
      <c r="R179" s="140">
        <f>Q179*H179</f>
        <v>5.7000000000000002E-3</v>
      </c>
      <c r="S179" s="140">
        <v>0</v>
      </c>
      <c r="T179" s="141">
        <f>S179*H179</f>
        <v>0</v>
      </c>
      <c r="AR179" s="142" t="s">
        <v>194</v>
      </c>
      <c r="AT179" s="142" t="s">
        <v>274</v>
      </c>
      <c r="AU179" s="142" t="s">
        <v>86</v>
      </c>
      <c r="AY179" s="16" t="s">
        <v>156</v>
      </c>
      <c r="BE179" s="143">
        <f>IF(N179="základní",J179,0)</f>
        <v>0</v>
      </c>
      <c r="BF179" s="143">
        <f>IF(N179="snížená",J179,0)</f>
        <v>0</v>
      </c>
      <c r="BG179" s="143">
        <f>IF(N179="zákl. přenesená",J179,0)</f>
        <v>0</v>
      </c>
      <c r="BH179" s="143">
        <f>IF(N179="sníž. přenesená",J179,0)</f>
        <v>0</v>
      </c>
      <c r="BI179" s="143">
        <f>IF(N179="nulová",J179,0)</f>
        <v>0</v>
      </c>
      <c r="BJ179" s="16" t="s">
        <v>84</v>
      </c>
      <c r="BK179" s="143">
        <f>ROUND(I179*H179,2)</f>
        <v>0</v>
      </c>
      <c r="BL179" s="16" t="s">
        <v>155</v>
      </c>
      <c r="BM179" s="142" t="s">
        <v>861</v>
      </c>
    </row>
    <row r="180" spans="2:65" s="1" customFormat="1" ht="124.8">
      <c r="B180" s="28"/>
      <c r="D180" s="144" t="s">
        <v>164</v>
      </c>
      <c r="F180" s="145" t="s">
        <v>862</v>
      </c>
      <c r="L180" s="28"/>
      <c r="M180" s="146"/>
      <c r="T180" s="51"/>
      <c r="AT180" s="16" t="s">
        <v>164</v>
      </c>
      <c r="AU180" s="16" t="s">
        <v>86</v>
      </c>
    </row>
    <row r="181" spans="2:65" s="1" customFormat="1" ht="24.15" customHeight="1">
      <c r="B181" s="131"/>
      <c r="C181" s="132" t="s">
        <v>7</v>
      </c>
      <c r="D181" s="132" t="s">
        <v>159</v>
      </c>
      <c r="E181" s="133" t="s">
        <v>863</v>
      </c>
      <c r="F181" s="134" t="s">
        <v>864</v>
      </c>
      <c r="G181" s="135" t="s">
        <v>281</v>
      </c>
      <c r="H181" s="136">
        <v>12</v>
      </c>
      <c r="I181" s="137"/>
      <c r="J181" s="137">
        <f>ROUND(I181*H181,2)</f>
        <v>0</v>
      </c>
      <c r="K181" s="134" t="s">
        <v>225</v>
      </c>
      <c r="L181" s="28"/>
      <c r="M181" s="138" t="s">
        <v>1</v>
      </c>
      <c r="N181" s="139" t="s">
        <v>42</v>
      </c>
      <c r="O181" s="140">
        <v>6.2E-2</v>
      </c>
      <c r="P181" s="140">
        <f>O181*H181</f>
        <v>0.74399999999999999</v>
      </c>
      <c r="Q181" s="140">
        <v>0</v>
      </c>
      <c r="R181" s="140">
        <f>Q181*H181</f>
        <v>0</v>
      </c>
      <c r="S181" s="140">
        <v>0</v>
      </c>
      <c r="T181" s="141">
        <f>S181*H181</f>
        <v>0</v>
      </c>
      <c r="AR181" s="142" t="s">
        <v>155</v>
      </c>
      <c r="AT181" s="142" t="s">
        <v>159</v>
      </c>
      <c r="AU181" s="142" t="s">
        <v>86</v>
      </c>
      <c r="AY181" s="16" t="s">
        <v>156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6" t="s">
        <v>84</v>
      </c>
      <c r="BK181" s="143">
        <f>ROUND(I181*H181,2)</f>
        <v>0</v>
      </c>
      <c r="BL181" s="16" t="s">
        <v>155</v>
      </c>
      <c r="BM181" s="142" t="s">
        <v>865</v>
      </c>
    </row>
    <row r="182" spans="2:65" s="1" customFormat="1">
      <c r="B182" s="28"/>
      <c r="D182" s="144" t="s">
        <v>164</v>
      </c>
      <c r="F182" s="145" t="s">
        <v>864</v>
      </c>
      <c r="L182" s="28"/>
      <c r="M182" s="146"/>
      <c r="T182" s="51"/>
      <c r="AT182" s="16" t="s">
        <v>164</v>
      </c>
      <c r="AU182" s="16" t="s">
        <v>86</v>
      </c>
    </row>
    <row r="183" spans="2:65" s="1" customFormat="1" ht="16.5" customHeight="1">
      <c r="B183" s="131"/>
      <c r="C183" s="132" t="s">
        <v>300</v>
      </c>
      <c r="D183" s="132" t="s">
        <v>159</v>
      </c>
      <c r="E183" s="133" t="s">
        <v>742</v>
      </c>
      <c r="F183" s="134" t="s">
        <v>743</v>
      </c>
      <c r="G183" s="135" t="s">
        <v>281</v>
      </c>
      <c r="H183" s="136">
        <v>12</v>
      </c>
      <c r="I183" s="137"/>
      <c r="J183" s="137">
        <f>ROUND(I183*H183,2)</f>
        <v>0</v>
      </c>
      <c r="K183" s="134" t="s">
        <v>225</v>
      </c>
      <c r="L183" s="28"/>
      <c r="M183" s="138" t="s">
        <v>1</v>
      </c>
      <c r="N183" s="139" t="s">
        <v>42</v>
      </c>
      <c r="O183" s="140">
        <v>4.3999999999999997E-2</v>
      </c>
      <c r="P183" s="140">
        <f>O183*H183</f>
        <v>0.52800000000000002</v>
      </c>
      <c r="Q183" s="140">
        <v>0</v>
      </c>
      <c r="R183" s="140">
        <f>Q183*H183</f>
        <v>0</v>
      </c>
      <c r="S183" s="140">
        <v>0</v>
      </c>
      <c r="T183" s="141">
        <f>S183*H183</f>
        <v>0</v>
      </c>
      <c r="AR183" s="142" t="s">
        <v>155</v>
      </c>
      <c r="AT183" s="142" t="s">
        <v>159</v>
      </c>
      <c r="AU183" s="142" t="s">
        <v>86</v>
      </c>
      <c r="AY183" s="16" t="s">
        <v>156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6" t="s">
        <v>84</v>
      </c>
      <c r="BK183" s="143">
        <f>ROUND(I183*H183,2)</f>
        <v>0</v>
      </c>
      <c r="BL183" s="16" t="s">
        <v>155</v>
      </c>
      <c r="BM183" s="142" t="s">
        <v>866</v>
      </c>
    </row>
    <row r="184" spans="2:65" s="1" customFormat="1">
      <c r="B184" s="28"/>
      <c r="D184" s="144" t="s">
        <v>164</v>
      </c>
      <c r="F184" s="145" t="s">
        <v>745</v>
      </c>
      <c r="L184" s="28"/>
      <c r="M184" s="146"/>
      <c r="T184" s="51"/>
      <c r="AT184" s="16" t="s">
        <v>164</v>
      </c>
      <c r="AU184" s="16" t="s">
        <v>86</v>
      </c>
    </row>
    <row r="185" spans="2:65" s="1" customFormat="1" ht="16.5" customHeight="1">
      <c r="B185" s="131"/>
      <c r="C185" s="132" t="s">
        <v>302</v>
      </c>
      <c r="D185" s="132" t="s">
        <v>159</v>
      </c>
      <c r="E185" s="133" t="s">
        <v>753</v>
      </c>
      <c r="F185" s="134" t="s">
        <v>754</v>
      </c>
      <c r="G185" s="135" t="s">
        <v>301</v>
      </c>
      <c r="H185" s="136">
        <v>3</v>
      </c>
      <c r="I185" s="137"/>
      <c r="J185" s="137">
        <f>ROUND(I185*H185,2)</f>
        <v>0</v>
      </c>
      <c r="K185" s="134" t="s">
        <v>225</v>
      </c>
      <c r="L185" s="28"/>
      <c r="M185" s="138" t="s">
        <v>1</v>
      </c>
      <c r="N185" s="139" t="s">
        <v>42</v>
      </c>
      <c r="O185" s="140">
        <v>0.86299999999999999</v>
      </c>
      <c r="P185" s="140">
        <f>O185*H185</f>
        <v>2.589</v>
      </c>
      <c r="Q185" s="140">
        <v>0.12303</v>
      </c>
      <c r="R185" s="140">
        <f>Q185*H185</f>
        <v>0.36909000000000003</v>
      </c>
      <c r="S185" s="140">
        <v>0</v>
      </c>
      <c r="T185" s="141">
        <f>S185*H185</f>
        <v>0</v>
      </c>
      <c r="AR185" s="142" t="s">
        <v>155</v>
      </c>
      <c r="AT185" s="142" t="s">
        <v>159</v>
      </c>
      <c r="AU185" s="142" t="s">
        <v>86</v>
      </c>
      <c r="AY185" s="16" t="s">
        <v>156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16" t="s">
        <v>84</v>
      </c>
      <c r="BK185" s="143">
        <f>ROUND(I185*H185,2)</f>
        <v>0</v>
      </c>
      <c r="BL185" s="16" t="s">
        <v>155</v>
      </c>
      <c r="BM185" s="142" t="s">
        <v>867</v>
      </c>
    </row>
    <row r="186" spans="2:65" s="1" customFormat="1">
      <c r="B186" s="28"/>
      <c r="D186" s="144" t="s">
        <v>164</v>
      </c>
      <c r="F186" s="145" t="s">
        <v>754</v>
      </c>
      <c r="L186" s="28"/>
      <c r="M186" s="146"/>
      <c r="T186" s="51"/>
      <c r="AT186" s="16" t="s">
        <v>164</v>
      </c>
      <c r="AU186" s="16" t="s">
        <v>86</v>
      </c>
    </row>
    <row r="187" spans="2:65" s="1" customFormat="1" ht="24.15" customHeight="1">
      <c r="B187" s="131"/>
      <c r="C187" s="167" t="s">
        <v>303</v>
      </c>
      <c r="D187" s="167" t="s">
        <v>274</v>
      </c>
      <c r="E187" s="168" t="s">
        <v>868</v>
      </c>
      <c r="F187" s="169" t="s">
        <v>869</v>
      </c>
      <c r="G187" s="170" t="s">
        <v>301</v>
      </c>
      <c r="H187" s="171">
        <v>3</v>
      </c>
      <c r="I187" s="172"/>
      <c r="J187" s="172">
        <f>ROUND(I187*H187,2)</f>
        <v>0</v>
      </c>
      <c r="K187" s="169" t="s">
        <v>1</v>
      </c>
      <c r="L187" s="173"/>
      <c r="M187" s="174" t="s">
        <v>1</v>
      </c>
      <c r="N187" s="175" t="s">
        <v>42</v>
      </c>
      <c r="O187" s="140">
        <v>0</v>
      </c>
      <c r="P187" s="140">
        <f>O187*H187</f>
        <v>0</v>
      </c>
      <c r="Q187" s="140">
        <v>8.9700000000000005E-3</v>
      </c>
      <c r="R187" s="140">
        <f>Q187*H187</f>
        <v>2.6910000000000003E-2</v>
      </c>
      <c r="S187" s="140">
        <v>0</v>
      </c>
      <c r="T187" s="141">
        <f>S187*H187</f>
        <v>0</v>
      </c>
      <c r="AR187" s="142" t="s">
        <v>194</v>
      </c>
      <c r="AT187" s="142" t="s">
        <v>274</v>
      </c>
      <c r="AU187" s="142" t="s">
        <v>86</v>
      </c>
      <c r="AY187" s="16" t="s">
        <v>156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6" t="s">
        <v>84</v>
      </c>
      <c r="BK187" s="143">
        <f>ROUND(I187*H187,2)</f>
        <v>0</v>
      </c>
      <c r="BL187" s="16" t="s">
        <v>155</v>
      </c>
      <c r="BM187" s="142" t="s">
        <v>870</v>
      </c>
    </row>
    <row r="188" spans="2:65" s="1" customFormat="1" ht="16.5" customHeight="1">
      <c r="B188" s="131"/>
      <c r="C188" s="132" t="s">
        <v>304</v>
      </c>
      <c r="D188" s="132" t="s">
        <v>159</v>
      </c>
      <c r="E188" s="133" t="s">
        <v>765</v>
      </c>
      <c r="F188" s="134" t="s">
        <v>766</v>
      </c>
      <c r="G188" s="135" t="s">
        <v>281</v>
      </c>
      <c r="H188" s="136">
        <v>12.6</v>
      </c>
      <c r="I188" s="137"/>
      <c r="J188" s="137">
        <f>ROUND(I188*H188,2)</f>
        <v>0</v>
      </c>
      <c r="K188" s="134" t="s">
        <v>225</v>
      </c>
      <c r="L188" s="28"/>
      <c r="M188" s="138" t="s">
        <v>1</v>
      </c>
      <c r="N188" s="139" t="s">
        <v>42</v>
      </c>
      <c r="O188" s="140">
        <v>5.3999999999999999E-2</v>
      </c>
      <c r="P188" s="140">
        <f>O188*H188</f>
        <v>0.6804</v>
      </c>
      <c r="Q188" s="140">
        <v>1.9000000000000001E-4</v>
      </c>
      <c r="R188" s="140">
        <f>Q188*H188</f>
        <v>2.3939999999999999E-3</v>
      </c>
      <c r="S188" s="140">
        <v>0</v>
      </c>
      <c r="T188" s="141">
        <f>S188*H188</f>
        <v>0</v>
      </c>
      <c r="AR188" s="142" t="s">
        <v>155</v>
      </c>
      <c r="AT188" s="142" t="s">
        <v>159</v>
      </c>
      <c r="AU188" s="142" t="s">
        <v>86</v>
      </c>
      <c r="AY188" s="16" t="s">
        <v>156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6" t="s">
        <v>84</v>
      </c>
      <c r="BK188" s="143">
        <f>ROUND(I188*H188,2)</f>
        <v>0</v>
      </c>
      <c r="BL188" s="16" t="s">
        <v>155</v>
      </c>
      <c r="BM188" s="142" t="s">
        <v>871</v>
      </c>
    </row>
    <row r="189" spans="2:65" s="1" customFormat="1">
      <c r="B189" s="28"/>
      <c r="D189" s="144" t="s">
        <v>164</v>
      </c>
      <c r="F189" s="145" t="s">
        <v>768</v>
      </c>
      <c r="L189" s="28"/>
      <c r="M189" s="146"/>
      <c r="T189" s="51"/>
      <c r="AT189" s="16" t="s">
        <v>164</v>
      </c>
      <c r="AU189" s="16" t="s">
        <v>86</v>
      </c>
    </row>
    <row r="190" spans="2:65" s="13" customFormat="1">
      <c r="B190" s="155"/>
      <c r="D190" s="144" t="s">
        <v>237</v>
      </c>
      <c r="F190" s="157" t="s">
        <v>872</v>
      </c>
      <c r="H190" s="158">
        <v>12.6</v>
      </c>
      <c r="L190" s="155"/>
      <c r="M190" s="159"/>
      <c r="T190" s="160"/>
      <c r="AT190" s="156" t="s">
        <v>237</v>
      </c>
      <c r="AU190" s="156" t="s">
        <v>86</v>
      </c>
      <c r="AV190" s="13" t="s">
        <v>86</v>
      </c>
      <c r="AW190" s="13" t="s">
        <v>3</v>
      </c>
      <c r="AX190" s="13" t="s">
        <v>84</v>
      </c>
      <c r="AY190" s="156" t="s">
        <v>156</v>
      </c>
    </row>
    <row r="191" spans="2:65" s="1" customFormat="1" ht="21.75" customHeight="1">
      <c r="B191" s="131"/>
      <c r="C191" s="132" t="s">
        <v>305</v>
      </c>
      <c r="D191" s="132" t="s">
        <v>159</v>
      </c>
      <c r="E191" s="133" t="s">
        <v>770</v>
      </c>
      <c r="F191" s="134" t="s">
        <v>771</v>
      </c>
      <c r="G191" s="135" t="s">
        <v>281</v>
      </c>
      <c r="H191" s="136">
        <v>12</v>
      </c>
      <c r="I191" s="137"/>
      <c r="J191" s="137">
        <f>ROUND(I191*H191,2)</f>
        <v>0</v>
      </c>
      <c r="K191" s="134" t="s">
        <v>225</v>
      </c>
      <c r="L191" s="28"/>
      <c r="M191" s="138" t="s">
        <v>1</v>
      </c>
      <c r="N191" s="139" t="s">
        <v>42</v>
      </c>
      <c r="O191" s="140">
        <v>2.5000000000000001E-2</v>
      </c>
      <c r="P191" s="140">
        <f>O191*H191</f>
        <v>0.30000000000000004</v>
      </c>
      <c r="Q191" s="140">
        <v>9.0000000000000006E-5</v>
      </c>
      <c r="R191" s="140">
        <f>Q191*H191</f>
        <v>1.08E-3</v>
      </c>
      <c r="S191" s="140">
        <v>0</v>
      </c>
      <c r="T191" s="141">
        <f>S191*H191</f>
        <v>0</v>
      </c>
      <c r="AR191" s="142" t="s">
        <v>155</v>
      </c>
      <c r="AT191" s="142" t="s">
        <v>159</v>
      </c>
      <c r="AU191" s="142" t="s">
        <v>86</v>
      </c>
      <c r="AY191" s="16" t="s">
        <v>156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6" t="s">
        <v>84</v>
      </c>
      <c r="BK191" s="143">
        <f>ROUND(I191*H191,2)</f>
        <v>0</v>
      </c>
      <c r="BL191" s="16" t="s">
        <v>155</v>
      </c>
      <c r="BM191" s="142" t="s">
        <v>873</v>
      </c>
    </row>
    <row r="192" spans="2:65" s="1" customFormat="1">
      <c r="B192" s="28"/>
      <c r="D192" s="144" t="s">
        <v>164</v>
      </c>
      <c r="F192" s="145" t="s">
        <v>773</v>
      </c>
      <c r="L192" s="28"/>
      <c r="M192" s="146"/>
      <c r="T192" s="51"/>
      <c r="AT192" s="16" t="s">
        <v>164</v>
      </c>
      <c r="AU192" s="16" t="s">
        <v>86</v>
      </c>
    </row>
    <row r="193" spans="2:65" s="11" customFormat="1" ht="22.95" customHeight="1">
      <c r="B193" s="120"/>
      <c r="D193" s="121" t="s">
        <v>76</v>
      </c>
      <c r="E193" s="129" t="s">
        <v>334</v>
      </c>
      <c r="F193" s="129" t="s">
        <v>335</v>
      </c>
      <c r="J193" s="130">
        <f>BK193</f>
        <v>0</v>
      </c>
      <c r="L193" s="120"/>
      <c r="M193" s="124"/>
      <c r="P193" s="125">
        <f>SUM(P194:P195)</f>
        <v>9.7250800000000002</v>
      </c>
      <c r="R193" s="125">
        <f>SUM(R194:R195)</f>
        <v>0</v>
      </c>
      <c r="T193" s="126">
        <f>SUM(T194:T195)</f>
        <v>0</v>
      </c>
      <c r="AR193" s="121" t="s">
        <v>84</v>
      </c>
      <c r="AT193" s="127" t="s">
        <v>76</v>
      </c>
      <c r="AU193" s="127" t="s">
        <v>84</v>
      </c>
      <c r="AY193" s="121" t="s">
        <v>156</v>
      </c>
      <c r="BK193" s="128">
        <f>SUM(BK194:BK195)</f>
        <v>0</v>
      </c>
    </row>
    <row r="194" spans="2:65" s="1" customFormat="1" ht="24.15" customHeight="1">
      <c r="B194" s="131"/>
      <c r="C194" s="132" t="s">
        <v>306</v>
      </c>
      <c r="D194" s="132" t="s">
        <v>159</v>
      </c>
      <c r="E194" s="133" t="s">
        <v>556</v>
      </c>
      <c r="F194" s="134" t="s">
        <v>557</v>
      </c>
      <c r="G194" s="135" t="s">
        <v>328</v>
      </c>
      <c r="H194" s="136">
        <v>6.5709999999999997</v>
      </c>
      <c r="I194" s="137"/>
      <c r="J194" s="137">
        <f>ROUND(I194*H194,2)</f>
        <v>0</v>
      </c>
      <c r="K194" s="134" t="s">
        <v>225</v>
      </c>
      <c r="L194" s="28"/>
      <c r="M194" s="138" t="s">
        <v>1</v>
      </c>
      <c r="N194" s="139" t="s">
        <v>42</v>
      </c>
      <c r="O194" s="140">
        <v>1.48</v>
      </c>
      <c r="P194" s="140">
        <f>O194*H194</f>
        <v>9.7250800000000002</v>
      </c>
      <c r="Q194" s="140">
        <v>0</v>
      </c>
      <c r="R194" s="140">
        <f>Q194*H194</f>
        <v>0</v>
      </c>
      <c r="S194" s="140">
        <v>0</v>
      </c>
      <c r="T194" s="141">
        <f>S194*H194</f>
        <v>0</v>
      </c>
      <c r="AR194" s="142" t="s">
        <v>155</v>
      </c>
      <c r="AT194" s="142" t="s">
        <v>159</v>
      </c>
      <c r="AU194" s="142" t="s">
        <v>86</v>
      </c>
      <c r="AY194" s="16" t="s">
        <v>156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6" t="s">
        <v>84</v>
      </c>
      <c r="BK194" s="143">
        <f>ROUND(I194*H194,2)</f>
        <v>0</v>
      </c>
      <c r="BL194" s="16" t="s">
        <v>155</v>
      </c>
      <c r="BM194" s="142" t="s">
        <v>874</v>
      </c>
    </row>
    <row r="195" spans="2:65" s="1" customFormat="1" ht="28.8">
      <c r="B195" s="28"/>
      <c r="D195" s="144" t="s">
        <v>164</v>
      </c>
      <c r="F195" s="145" t="s">
        <v>559</v>
      </c>
      <c r="L195" s="28"/>
      <c r="M195" s="147"/>
      <c r="N195" s="148"/>
      <c r="O195" s="148"/>
      <c r="P195" s="148"/>
      <c r="Q195" s="148"/>
      <c r="R195" s="148"/>
      <c r="S195" s="148"/>
      <c r="T195" s="149"/>
      <c r="AT195" s="16" t="s">
        <v>164</v>
      </c>
      <c r="AU195" s="16" t="s">
        <v>86</v>
      </c>
    </row>
    <row r="196" spans="2:65" s="1" customFormat="1" ht="6.9" customHeight="1">
      <c r="B196" s="40"/>
      <c r="C196" s="41"/>
      <c r="D196" s="41"/>
      <c r="E196" s="41"/>
      <c r="F196" s="41"/>
      <c r="G196" s="41"/>
      <c r="H196" s="41"/>
      <c r="I196" s="41"/>
      <c r="J196" s="41"/>
      <c r="K196" s="41"/>
      <c r="L196" s="28"/>
    </row>
  </sheetData>
  <autoFilter ref="C124:K195" xr:uid="{00000000-0009-0000-0000-000007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37"/>
  <sheetViews>
    <sheetView showGridLines="0" topLeftCell="A121" workbookViewId="0">
      <selection activeCell="X133" sqref="X133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1" width="22.28515625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0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6" t="s">
        <v>126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</row>
    <row r="4" spans="2:46" ht="24.9" customHeight="1">
      <c r="B4" s="19"/>
      <c r="D4" s="20" t="s">
        <v>128</v>
      </c>
      <c r="L4" s="19"/>
      <c r="M4" s="88" t="s">
        <v>10</v>
      </c>
      <c r="AT4" s="16" t="s">
        <v>3</v>
      </c>
    </row>
    <row r="5" spans="2:46" ht="6.9" customHeight="1">
      <c r="B5" s="19"/>
      <c r="L5" s="19"/>
    </row>
    <row r="6" spans="2:46" ht="12" customHeight="1">
      <c r="B6" s="19"/>
      <c r="D6" s="25" t="s">
        <v>14</v>
      </c>
      <c r="L6" s="19"/>
    </row>
    <row r="7" spans="2:46" ht="16.5" customHeight="1">
      <c r="B7" s="19"/>
      <c r="E7" s="218" t="str">
        <f>'Rekapitulace stavby'!K6</f>
        <v>ZTV pro výstavbu RD v obci Ústí (lokalita č.6 dle ÚPD)</v>
      </c>
      <c r="F7" s="219"/>
      <c r="G7" s="219"/>
      <c r="H7" s="219"/>
      <c r="L7" s="19"/>
    </row>
    <row r="8" spans="2:46" ht="12" customHeight="1">
      <c r="B8" s="19"/>
      <c r="D8" s="25" t="s">
        <v>129</v>
      </c>
      <c r="L8" s="19"/>
    </row>
    <row r="9" spans="2:46" s="1" customFormat="1" ht="16.5" customHeight="1">
      <c r="B9" s="28"/>
      <c r="E9" s="218" t="s">
        <v>875</v>
      </c>
      <c r="F9" s="217"/>
      <c r="G9" s="217"/>
      <c r="H9" s="217"/>
      <c r="L9" s="28"/>
    </row>
    <row r="10" spans="2:46" s="1" customFormat="1" ht="12" customHeight="1">
      <c r="B10" s="28"/>
      <c r="D10" s="25" t="s">
        <v>131</v>
      </c>
      <c r="L10" s="28"/>
    </row>
    <row r="11" spans="2:46" s="1" customFormat="1" ht="16.5" customHeight="1">
      <c r="B11" s="28"/>
      <c r="E11" s="184" t="s">
        <v>876</v>
      </c>
      <c r="F11" s="217"/>
      <c r="G11" s="217"/>
      <c r="H11" s="217"/>
      <c r="L11" s="28"/>
    </row>
    <row r="12" spans="2:46" s="1" customFormat="1">
      <c r="B12" s="28"/>
      <c r="L12" s="28"/>
    </row>
    <row r="13" spans="2:46" s="1" customFormat="1" ht="12" customHeight="1">
      <c r="B13" s="28"/>
      <c r="D13" s="25" t="s">
        <v>16</v>
      </c>
      <c r="F13" s="23" t="s">
        <v>127</v>
      </c>
      <c r="I13" s="25" t="s">
        <v>17</v>
      </c>
      <c r="J13" s="23" t="s">
        <v>1</v>
      </c>
      <c r="L13" s="28"/>
    </row>
    <row r="14" spans="2:46" s="1" customFormat="1" ht="12" customHeight="1">
      <c r="B14" s="28"/>
      <c r="D14" s="25" t="s">
        <v>18</v>
      </c>
      <c r="F14" s="23" t="s">
        <v>19</v>
      </c>
      <c r="I14" s="25" t="s">
        <v>20</v>
      </c>
      <c r="J14" s="48" t="str">
        <f>'Rekapitulace stavby'!AN8</f>
        <v>29. 8. 2022</v>
      </c>
      <c r="L14" s="28"/>
    </row>
    <row r="15" spans="2:46" s="1" customFormat="1" ht="10.95" customHeight="1">
      <c r="B15" s="28"/>
      <c r="L15" s="28"/>
    </row>
    <row r="16" spans="2:46" s="1" customFormat="1" ht="12" customHeight="1">
      <c r="B16" s="28"/>
      <c r="D16" s="25" t="s">
        <v>22</v>
      </c>
      <c r="I16" s="25" t="s">
        <v>23</v>
      </c>
      <c r="J16" s="23" t="s">
        <v>24</v>
      </c>
      <c r="L16" s="28"/>
    </row>
    <row r="17" spans="2:12" s="1" customFormat="1" ht="18" customHeight="1">
      <c r="B17" s="28"/>
      <c r="E17" s="23" t="s">
        <v>25</v>
      </c>
      <c r="I17" s="25" t="s">
        <v>26</v>
      </c>
      <c r="J17" s="23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5" t="s">
        <v>27</v>
      </c>
      <c r="I19" s="25" t="s">
        <v>23</v>
      </c>
      <c r="J19" s="23" t="str">
        <f>'Rekapitulace stavby'!AN13</f>
        <v/>
      </c>
      <c r="L19" s="28"/>
    </row>
    <row r="20" spans="2:12" s="1" customFormat="1" ht="18" customHeight="1">
      <c r="B20" s="28"/>
      <c r="E20" s="192" t="str">
        <f>'Rekapitulace stavby'!E14</f>
        <v xml:space="preserve"> </v>
      </c>
      <c r="F20" s="192"/>
      <c r="G20" s="192"/>
      <c r="H20" s="192"/>
      <c r="I20" s="25" t="s">
        <v>26</v>
      </c>
      <c r="J20" s="23" t="str">
        <f>'Rekapitulace stavby'!AN14</f>
        <v/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5" t="s">
        <v>29</v>
      </c>
      <c r="I22" s="25" t="s">
        <v>23</v>
      </c>
      <c r="J22" s="23" t="s">
        <v>30</v>
      </c>
      <c r="L22" s="28"/>
    </row>
    <row r="23" spans="2:12" s="1" customFormat="1" ht="18" customHeight="1">
      <c r="B23" s="28"/>
      <c r="E23" s="23" t="s">
        <v>31</v>
      </c>
      <c r="I23" s="25" t="s">
        <v>26</v>
      </c>
      <c r="J23" s="23" t="s">
        <v>32</v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5" t="s">
        <v>34</v>
      </c>
      <c r="I25" s="25" t="s">
        <v>23</v>
      </c>
      <c r="J25" s="23" t="str">
        <f>IF('Rekapitulace stavby'!AN19="","",'Rekapitulace stavby'!AN19)</f>
        <v/>
      </c>
      <c r="L25" s="28"/>
    </row>
    <row r="26" spans="2:12" s="1" customFormat="1" ht="18" customHeight="1">
      <c r="B26" s="28"/>
      <c r="E26" s="23" t="str">
        <f>IF('Rekapitulace stavby'!E20="","",'Rekapitulace stavby'!E20)</f>
        <v xml:space="preserve"> </v>
      </c>
      <c r="I26" s="25" t="s">
        <v>26</v>
      </c>
      <c r="J26" s="23" t="str">
        <f>IF('Rekapitulace stavby'!AN20="","",'Rekapitulace stavby'!AN20)</f>
        <v/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5" t="s">
        <v>35</v>
      </c>
      <c r="L28" s="28"/>
    </row>
    <row r="29" spans="2:12" s="7" customFormat="1" ht="250.5" customHeight="1">
      <c r="B29" s="89"/>
      <c r="E29" s="195" t="s">
        <v>877</v>
      </c>
      <c r="F29" s="195"/>
      <c r="G29" s="195"/>
      <c r="H29" s="195"/>
      <c r="L29" s="89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0" t="s">
        <v>37</v>
      </c>
      <c r="J32" s="61">
        <f>ROUND(J124, 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39</v>
      </c>
      <c r="I34" s="31" t="s">
        <v>38</v>
      </c>
      <c r="J34" s="31" t="s">
        <v>40</v>
      </c>
      <c r="L34" s="28"/>
    </row>
    <row r="35" spans="2:12" s="1" customFormat="1" ht="14.4" customHeight="1">
      <c r="B35" s="28"/>
      <c r="D35" s="91" t="s">
        <v>41</v>
      </c>
      <c r="E35" s="25" t="s">
        <v>42</v>
      </c>
      <c r="F35" s="81">
        <f>ROUND((SUM(BE124:BE136)),  2)</f>
        <v>0</v>
      </c>
      <c r="I35" s="92">
        <v>0.21</v>
      </c>
      <c r="J35" s="81">
        <f>ROUND(((SUM(BE124:BE136))*I35),  2)</f>
        <v>0</v>
      </c>
      <c r="L35" s="28"/>
    </row>
    <row r="36" spans="2:12" s="1" customFormat="1" ht="14.4" customHeight="1">
      <c r="B36" s="28"/>
      <c r="E36" s="25" t="s">
        <v>43</v>
      </c>
      <c r="F36" s="81">
        <f>ROUND((SUM(BF124:BF136)),  2)</f>
        <v>0</v>
      </c>
      <c r="I36" s="92">
        <v>0.15</v>
      </c>
      <c r="J36" s="81">
        <f>ROUND(((SUM(BF124:BF136))*I36),  2)</f>
        <v>0</v>
      </c>
      <c r="L36" s="28"/>
    </row>
    <row r="37" spans="2:12" s="1" customFormat="1" ht="14.4" hidden="1" customHeight="1">
      <c r="B37" s="28"/>
      <c r="E37" s="25" t="s">
        <v>44</v>
      </c>
      <c r="F37" s="81">
        <f>ROUND((SUM(BG124:BG136)),  2)</f>
        <v>0</v>
      </c>
      <c r="I37" s="92">
        <v>0.21</v>
      </c>
      <c r="J37" s="81">
        <f>0</f>
        <v>0</v>
      </c>
      <c r="L37" s="28"/>
    </row>
    <row r="38" spans="2:12" s="1" customFormat="1" ht="14.4" hidden="1" customHeight="1">
      <c r="B38" s="28"/>
      <c r="E38" s="25" t="s">
        <v>45</v>
      </c>
      <c r="F38" s="81">
        <f>ROUND((SUM(BH124:BH136)),  2)</f>
        <v>0</v>
      </c>
      <c r="I38" s="92">
        <v>0.15</v>
      </c>
      <c r="J38" s="81">
        <f>0</f>
        <v>0</v>
      </c>
      <c r="L38" s="28"/>
    </row>
    <row r="39" spans="2:12" s="1" customFormat="1" ht="14.4" hidden="1" customHeight="1">
      <c r="B39" s="28"/>
      <c r="E39" s="25" t="s">
        <v>46</v>
      </c>
      <c r="F39" s="81">
        <f>ROUND((SUM(BI124:BI136)),  2)</f>
        <v>0</v>
      </c>
      <c r="I39" s="92">
        <v>0</v>
      </c>
      <c r="J39" s="81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47</v>
      </c>
      <c r="E41" s="52"/>
      <c r="F41" s="52"/>
      <c r="G41" s="95" t="s">
        <v>48</v>
      </c>
      <c r="H41" s="96" t="s">
        <v>49</v>
      </c>
      <c r="I41" s="52"/>
      <c r="J41" s="97">
        <f>SUM(J32:J39)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50</v>
      </c>
      <c r="E50" s="38"/>
      <c r="F50" s="38"/>
      <c r="G50" s="37" t="s">
        <v>51</v>
      </c>
      <c r="H50" s="38"/>
      <c r="I50" s="38"/>
      <c r="J50" s="38"/>
      <c r="K50" s="38"/>
      <c r="L50" s="28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.2">
      <c r="B61" s="28"/>
      <c r="D61" s="39" t="s">
        <v>52</v>
      </c>
      <c r="E61" s="30"/>
      <c r="F61" s="99" t="s">
        <v>53</v>
      </c>
      <c r="G61" s="39" t="s">
        <v>52</v>
      </c>
      <c r="H61" s="30"/>
      <c r="I61" s="30"/>
      <c r="J61" s="100" t="s">
        <v>53</v>
      </c>
      <c r="K61" s="30"/>
      <c r="L61" s="28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.2">
      <c r="B65" s="28"/>
      <c r="D65" s="37" t="s">
        <v>54</v>
      </c>
      <c r="E65" s="38"/>
      <c r="F65" s="38"/>
      <c r="G65" s="37" t="s">
        <v>55</v>
      </c>
      <c r="H65" s="38"/>
      <c r="I65" s="38"/>
      <c r="J65" s="38"/>
      <c r="K65" s="38"/>
      <c r="L65" s="28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.2">
      <c r="B76" s="28"/>
      <c r="D76" s="39" t="s">
        <v>52</v>
      </c>
      <c r="E76" s="30"/>
      <c r="F76" s="99" t="s">
        <v>53</v>
      </c>
      <c r="G76" s="39" t="s">
        <v>52</v>
      </c>
      <c r="H76" s="30"/>
      <c r="I76" s="30"/>
      <c r="J76" s="100" t="s">
        <v>53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133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18" t="str">
        <f>E7</f>
        <v>ZTV pro výstavbu RD v obci Ústí (lokalita č.6 dle ÚPD)</v>
      </c>
      <c r="F85" s="219"/>
      <c r="G85" s="219"/>
      <c r="H85" s="219"/>
      <c r="L85" s="28"/>
    </row>
    <row r="86" spans="2:12" ht="12" customHeight="1">
      <c r="B86" s="19"/>
      <c r="C86" s="25" t="s">
        <v>129</v>
      </c>
      <c r="L86" s="19"/>
    </row>
    <row r="87" spans="2:12" s="1" customFormat="1" ht="16.5" customHeight="1">
      <c r="B87" s="28"/>
      <c r="E87" s="218" t="s">
        <v>875</v>
      </c>
      <c r="F87" s="217"/>
      <c r="G87" s="217"/>
      <c r="H87" s="217"/>
      <c r="L87" s="28"/>
    </row>
    <row r="88" spans="2:12" s="1" customFormat="1" ht="12" customHeight="1">
      <c r="B88" s="28"/>
      <c r="C88" s="25" t="s">
        <v>131</v>
      </c>
      <c r="L88" s="28"/>
    </row>
    <row r="89" spans="2:12" s="1" customFormat="1" ht="16.5" customHeight="1">
      <c r="B89" s="28"/>
      <c r="E89" s="184" t="str">
        <f>E11</f>
        <v>SO-801 - Sadové úpravy</v>
      </c>
      <c r="F89" s="217"/>
      <c r="G89" s="217"/>
      <c r="H89" s="217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5" t="s">
        <v>18</v>
      </c>
      <c r="F91" s="23" t="str">
        <f>F14</f>
        <v>Ústí u Humpolce</v>
      </c>
      <c r="I91" s="25" t="s">
        <v>20</v>
      </c>
      <c r="J91" s="48" t="str">
        <f>IF(J14="","",J14)</f>
        <v>29. 8. 2022</v>
      </c>
      <c r="L91" s="28"/>
    </row>
    <row r="92" spans="2:12" s="1" customFormat="1" ht="6.9" customHeight="1">
      <c r="B92" s="28"/>
      <c r="L92" s="28"/>
    </row>
    <row r="93" spans="2:12" s="1" customFormat="1" ht="25.65" customHeight="1">
      <c r="B93" s="28"/>
      <c r="C93" s="25" t="s">
        <v>22</v>
      </c>
      <c r="F93" s="23" t="str">
        <f>E17</f>
        <v>Obec Ústí</v>
      </c>
      <c r="I93" s="25" t="s">
        <v>29</v>
      </c>
      <c r="J93" s="26" t="str">
        <f>E23</f>
        <v>PROJEKT CENTRUM NOVA s.r.o.</v>
      </c>
      <c r="L93" s="28"/>
    </row>
    <row r="94" spans="2:12" s="1" customFormat="1" ht="15.15" customHeight="1">
      <c r="B94" s="28"/>
      <c r="C94" s="25" t="s">
        <v>27</v>
      </c>
      <c r="F94" s="23" t="str">
        <f>IF(E20="","",E20)</f>
        <v xml:space="preserve"> </v>
      </c>
      <c r="I94" s="25" t="s">
        <v>34</v>
      </c>
      <c r="J94" s="26" t="str">
        <f>E26</f>
        <v xml:space="preserve"> 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1" t="s">
        <v>134</v>
      </c>
      <c r="D96" s="93"/>
      <c r="E96" s="93"/>
      <c r="F96" s="93"/>
      <c r="G96" s="93"/>
      <c r="H96" s="93"/>
      <c r="I96" s="93"/>
      <c r="J96" s="102" t="s">
        <v>135</v>
      </c>
      <c r="K96" s="93"/>
      <c r="L96" s="28"/>
    </row>
    <row r="97" spans="2:47" s="1" customFormat="1" ht="10.35" customHeight="1">
      <c r="B97" s="28"/>
      <c r="L97" s="28"/>
    </row>
    <row r="98" spans="2:47" s="1" customFormat="1" ht="22.95" customHeight="1">
      <c r="B98" s="28"/>
      <c r="C98" s="103" t="s">
        <v>136</v>
      </c>
      <c r="J98" s="61">
        <f>J124</f>
        <v>0</v>
      </c>
      <c r="L98" s="28"/>
      <c r="AU98" s="16" t="s">
        <v>137</v>
      </c>
    </row>
    <row r="99" spans="2:47" s="8" customFormat="1" ht="24.9" customHeight="1">
      <c r="B99" s="104"/>
      <c r="D99" s="105" t="s">
        <v>211</v>
      </c>
      <c r="E99" s="106"/>
      <c r="F99" s="106"/>
      <c r="G99" s="106"/>
      <c r="H99" s="106"/>
      <c r="I99" s="106"/>
      <c r="J99" s="107">
        <f>J125</f>
        <v>0</v>
      </c>
      <c r="L99" s="104"/>
    </row>
    <row r="100" spans="2:47" s="9" customFormat="1" ht="19.95" customHeight="1">
      <c r="B100" s="108"/>
      <c r="D100" s="109" t="s">
        <v>212</v>
      </c>
      <c r="E100" s="110"/>
      <c r="F100" s="110"/>
      <c r="G100" s="110"/>
      <c r="H100" s="110"/>
      <c r="I100" s="110"/>
      <c r="J100" s="111">
        <f>J126</f>
        <v>0</v>
      </c>
      <c r="L100" s="108"/>
    </row>
    <row r="101" spans="2:47" s="9" customFormat="1" ht="19.95" customHeight="1">
      <c r="B101" s="108"/>
      <c r="D101" s="109" t="s">
        <v>878</v>
      </c>
      <c r="E101" s="110"/>
      <c r="F101" s="110"/>
      <c r="G101" s="110"/>
      <c r="H101" s="110"/>
      <c r="I101" s="110"/>
      <c r="J101" s="111" t="e">
        <f>#REF!</f>
        <v>#REF!</v>
      </c>
      <c r="L101" s="108"/>
    </row>
    <row r="102" spans="2:47" s="9" customFormat="1" ht="19.95" customHeight="1">
      <c r="B102" s="108"/>
      <c r="D102" s="109" t="s">
        <v>218</v>
      </c>
      <c r="E102" s="110"/>
      <c r="F102" s="110"/>
      <c r="G102" s="110"/>
      <c r="H102" s="110"/>
      <c r="I102" s="110"/>
      <c r="J102" s="111" t="e">
        <f>#REF!</f>
        <v>#REF!</v>
      </c>
      <c r="L102" s="108"/>
    </row>
    <row r="103" spans="2:47" s="1" customFormat="1" ht="21.75" customHeight="1">
      <c r="B103" s="28"/>
      <c r="L103" s="28"/>
    </row>
    <row r="104" spans="2:47" s="1" customFormat="1" ht="6.9" customHeight="1"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28"/>
    </row>
    <row r="108" spans="2:47" s="1" customFormat="1" ht="6.9" customHeight="1"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28"/>
    </row>
    <row r="109" spans="2:47" s="1" customFormat="1" ht="24.9" customHeight="1">
      <c r="B109" s="28"/>
      <c r="C109" s="20" t="s">
        <v>140</v>
      </c>
      <c r="L109" s="28"/>
    </row>
    <row r="110" spans="2:47" s="1" customFormat="1" ht="6.9" customHeight="1">
      <c r="B110" s="28"/>
      <c r="L110" s="28"/>
    </row>
    <row r="111" spans="2:47" s="1" customFormat="1" ht="12" customHeight="1">
      <c r="B111" s="28"/>
      <c r="C111" s="25" t="s">
        <v>14</v>
      </c>
      <c r="L111" s="28"/>
    </row>
    <row r="112" spans="2:47" s="1" customFormat="1" ht="16.5" customHeight="1">
      <c r="B112" s="28"/>
      <c r="E112" s="218" t="str">
        <f>E7</f>
        <v>ZTV pro výstavbu RD v obci Ústí (lokalita č.6 dle ÚPD)</v>
      </c>
      <c r="F112" s="219"/>
      <c r="G112" s="219"/>
      <c r="H112" s="219"/>
      <c r="L112" s="28"/>
    </row>
    <row r="113" spans="2:65" ht="12" customHeight="1">
      <c r="B113" s="19"/>
      <c r="C113" s="25" t="s">
        <v>129</v>
      </c>
      <c r="L113" s="19"/>
    </row>
    <row r="114" spans="2:65" s="1" customFormat="1" ht="16.5" customHeight="1">
      <c r="B114" s="28"/>
      <c r="E114" s="218" t="s">
        <v>875</v>
      </c>
      <c r="F114" s="217"/>
      <c r="G114" s="217"/>
      <c r="H114" s="217"/>
      <c r="L114" s="28"/>
    </row>
    <row r="115" spans="2:65" s="1" customFormat="1" ht="12" customHeight="1">
      <c r="B115" s="28"/>
      <c r="C115" s="25" t="s">
        <v>131</v>
      </c>
      <c r="L115" s="28"/>
    </row>
    <row r="116" spans="2:65" s="1" customFormat="1" ht="16.5" customHeight="1">
      <c r="B116" s="28"/>
      <c r="E116" s="184" t="str">
        <f>E11</f>
        <v>SO-801 - Sadové úpravy</v>
      </c>
      <c r="F116" s="217"/>
      <c r="G116" s="217"/>
      <c r="H116" s="217"/>
      <c r="L116" s="28"/>
    </row>
    <row r="117" spans="2:65" s="1" customFormat="1" ht="6.9" customHeight="1">
      <c r="B117" s="28"/>
      <c r="L117" s="28"/>
    </row>
    <row r="118" spans="2:65" s="1" customFormat="1" ht="12" customHeight="1">
      <c r="B118" s="28"/>
      <c r="C118" s="25" t="s">
        <v>18</v>
      </c>
      <c r="F118" s="23" t="str">
        <f>F14</f>
        <v>Ústí u Humpolce</v>
      </c>
      <c r="I118" s="25" t="s">
        <v>20</v>
      </c>
      <c r="J118" s="48" t="str">
        <f>IF(J14="","",J14)</f>
        <v>29. 8. 2022</v>
      </c>
      <c r="L118" s="28"/>
    </row>
    <row r="119" spans="2:65" s="1" customFormat="1" ht="6.9" customHeight="1">
      <c r="B119" s="28"/>
      <c r="L119" s="28"/>
    </row>
    <row r="120" spans="2:65" s="1" customFormat="1" ht="25.65" customHeight="1">
      <c r="B120" s="28"/>
      <c r="C120" s="25" t="s">
        <v>22</v>
      </c>
      <c r="F120" s="23" t="str">
        <f>E17</f>
        <v>Obec Ústí</v>
      </c>
      <c r="I120" s="25" t="s">
        <v>29</v>
      </c>
      <c r="J120" s="26" t="str">
        <f>E23</f>
        <v>PROJEKT CENTRUM NOVA s.r.o.</v>
      </c>
      <c r="L120" s="28"/>
    </row>
    <row r="121" spans="2:65" s="1" customFormat="1" ht="15.15" customHeight="1">
      <c r="B121" s="28"/>
      <c r="C121" s="25" t="s">
        <v>27</v>
      </c>
      <c r="F121" s="23" t="str">
        <f>IF(E20="","",E20)</f>
        <v xml:space="preserve"> </v>
      </c>
      <c r="I121" s="25" t="s">
        <v>34</v>
      </c>
      <c r="J121" s="26" t="str">
        <f>E26</f>
        <v xml:space="preserve"> </v>
      </c>
      <c r="L121" s="28"/>
    </row>
    <row r="122" spans="2:65" s="1" customFormat="1" ht="10.35" customHeight="1">
      <c r="B122" s="28"/>
      <c r="L122" s="28"/>
    </row>
    <row r="123" spans="2:65" s="10" customFormat="1" ht="29.25" customHeight="1">
      <c r="B123" s="112"/>
      <c r="C123" s="113" t="s">
        <v>141</v>
      </c>
      <c r="D123" s="114" t="s">
        <v>62</v>
      </c>
      <c r="E123" s="114" t="s">
        <v>58</v>
      </c>
      <c r="F123" s="114" t="s">
        <v>59</v>
      </c>
      <c r="G123" s="114" t="s">
        <v>142</v>
      </c>
      <c r="H123" s="114" t="s">
        <v>143</v>
      </c>
      <c r="I123" s="114" t="s">
        <v>144</v>
      </c>
      <c r="J123" s="114" t="s">
        <v>135</v>
      </c>
      <c r="K123" s="115" t="s">
        <v>145</v>
      </c>
      <c r="L123" s="112"/>
      <c r="M123" s="54" t="s">
        <v>1</v>
      </c>
      <c r="N123" s="55" t="s">
        <v>41</v>
      </c>
      <c r="O123" s="55" t="s">
        <v>146</v>
      </c>
      <c r="P123" s="55" t="s">
        <v>147</v>
      </c>
      <c r="Q123" s="55" t="s">
        <v>148</v>
      </c>
      <c r="R123" s="55" t="s">
        <v>149</v>
      </c>
      <c r="S123" s="55" t="s">
        <v>150</v>
      </c>
      <c r="T123" s="56" t="s">
        <v>151</v>
      </c>
    </row>
    <row r="124" spans="2:65" s="1" customFormat="1" ht="22.95" customHeight="1">
      <c r="B124" s="28"/>
      <c r="C124" s="59" t="s">
        <v>152</v>
      </c>
      <c r="J124" s="116">
        <f>J127+J130+J133+J135</f>
        <v>0</v>
      </c>
      <c r="L124" s="28"/>
      <c r="M124" s="57"/>
      <c r="N124" s="49"/>
      <c r="O124" s="49"/>
      <c r="P124" s="117" t="e">
        <f>P125</f>
        <v>#REF!</v>
      </c>
      <c r="Q124" s="49"/>
      <c r="R124" s="117" t="e">
        <f>R125</f>
        <v>#REF!</v>
      </c>
      <c r="S124" s="49"/>
      <c r="T124" s="118" t="e">
        <f>T125</f>
        <v>#REF!</v>
      </c>
      <c r="AT124" s="16" t="s">
        <v>76</v>
      </c>
      <c r="AU124" s="16" t="s">
        <v>137</v>
      </c>
      <c r="BK124" s="119" t="e">
        <f>BK125</f>
        <v>#REF!</v>
      </c>
    </row>
    <row r="125" spans="2:65" s="11" customFormat="1" ht="25.95" customHeight="1">
      <c r="B125" s="120"/>
      <c r="D125" s="121" t="s">
        <v>76</v>
      </c>
      <c r="E125" s="122" t="s">
        <v>219</v>
      </c>
      <c r="F125" s="122" t="s">
        <v>220</v>
      </c>
      <c r="J125" s="123">
        <f>J127+J130+J133+J135</f>
        <v>0</v>
      </c>
      <c r="L125" s="120"/>
      <c r="M125" s="124"/>
      <c r="P125" s="125" t="e">
        <f>P126+#REF!+#REF!</f>
        <v>#REF!</v>
      </c>
      <c r="R125" s="125" t="e">
        <f>R126+#REF!+#REF!</f>
        <v>#REF!</v>
      </c>
      <c r="T125" s="126" t="e">
        <f>T126+#REF!+#REF!</f>
        <v>#REF!</v>
      </c>
      <c r="AR125" s="121" t="s">
        <v>84</v>
      </c>
      <c r="AT125" s="127" t="s">
        <v>76</v>
      </c>
      <c r="AU125" s="127" t="s">
        <v>77</v>
      </c>
      <c r="AY125" s="121" t="s">
        <v>156</v>
      </c>
      <c r="BK125" s="128" t="e">
        <f>BK126+#REF!+#REF!</f>
        <v>#REF!</v>
      </c>
    </row>
    <row r="126" spans="2:65" s="11" customFormat="1" ht="22.95" customHeight="1">
      <c r="B126" s="120"/>
      <c r="D126" s="121" t="s">
        <v>76</v>
      </c>
      <c r="E126" s="129" t="s">
        <v>84</v>
      </c>
      <c r="F126" s="129" t="s">
        <v>221</v>
      </c>
      <c r="J126" s="130">
        <f>BK126</f>
        <v>0</v>
      </c>
      <c r="L126" s="120"/>
      <c r="M126" s="124"/>
      <c r="P126" s="125">
        <f>SUM(P127:P136)</f>
        <v>92.092000000000013</v>
      </c>
      <c r="R126" s="125">
        <f>SUM(R127:R136)</f>
        <v>0</v>
      </c>
      <c r="T126" s="126">
        <f>SUM(T127:T136)</f>
        <v>0</v>
      </c>
      <c r="AR126" s="121" t="s">
        <v>84</v>
      </c>
      <c r="AT126" s="127" t="s">
        <v>76</v>
      </c>
      <c r="AU126" s="127" t="s">
        <v>84</v>
      </c>
      <c r="AY126" s="121" t="s">
        <v>156</v>
      </c>
      <c r="BK126" s="128">
        <f>SUM(BK127:BK136)</f>
        <v>0</v>
      </c>
    </row>
    <row r="127" spans="2:65" s="1" customFormat="1" ht="24.15" customHeight="1">
      <c r="B127" s="131"/>
      <c r="C127" s="132" t="s">
        <v>84</v>
      </c>
      <c r="D127" s="132" t="s">
        <v>159</v>
      </c>
      <c r="E127" s="133" t="s">
        <v>879</v>
      </c>
      <c r="F127" s="134" t="s">
        <v>880</v>
      </c>
      <c r="G127" s="135" t="s">
        <v>230</v>
      </c>
      <c r="H127" s="136">
        <v>202.4</v>
      </c>
      <c r="I127" s="137"/>
      <c r="J127" s="137">
        <f>ROUND(I127*H127,2)</f>
        <v>0</v>
      </c>
      <c r="K127" s="134" t="s">
        <v>225</v>
      </c>
      <c r="L127" s="28"/>
      <c r="M127" s="138" t="s">
        <v>1</v>
      </c>
      <c r="N127" s="139" t="s">
        <v>42</v>
      </c>
      <c r="O127" s="140">
        <v>0.11600000000000001</v>
      </c>
      <c r="P127" s="140">
        <f>O127*H127</f>
        <v>23.478400000000001</v>
      </c>
      <c r="Q127" s="140">
        <v>0</v>
      </c>
      <c r="R127" s="140">
        <f>Q127*H127</f>
        <v>0</v>
      </c>
      <c r="S127" s="140">
        <v>0</v>
      </c>
      <c r="T127" s="141">
        <f>S127*H127</f>
        <v>0</v>
      </c>
      <c r="AR127" s="142" t="s">
        <v>155</v>
      </c>
      <c r="AT127" s="142" t="s">
        <v>159</v>
      </c>
      <c r="AU127" s="142" t="s">
        <v>86</v>
      </c>
      <c r="AY127" s="16" t="s">
        <v>156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6" t="s">
        <v>84</v>
      </c>
      <c r="BK127" s="143">
        <f>ROUND(I127*H127,2)</f>
        <v>0</v>
      </c>
      <c r="BL127" s="16" t="s">
        <v>155</v>
      </c>
      <c r="BM127" s="142" t="s">
        <v>881</v>
      </c>
    </row>
    <row r="128" spans="2:65" s="1" customFormat="1" ht="19.2">
      <c r="B128" s="28"/>
      <c r="D128" s="144" t="s">
        <v>164</v>
      </c>
      <c r="F128" s="145" t="s">
        <v>882</v>
      </c>
      <c r="L128" s="28"/>
      <c r="M128" s="146"/>
      <c r="T128" s="51"/>
      <c r="AT128" s="16" t="s">
        <v>164</v>
      </c>
      <c r="AU128" s="16" t="s">
        <v>86</v>
      </c>
    </row>
    <row r="129" spans="2:65" s="13" customFormat="1">
      <c r="B129" s="155"/>
      <c r="D129" s="144" t="s">
        <v>237</v>
      </c>
      <c r="E129" s="156" t="s">
        <v>1</v>
      </c>
      <c r="F129" s="157" t="s">
        <v>883</v>
      </c>
      <c r="H129" s="158">
        <v>202.4</v>
      </c>
      <c r="L129" s="155"/>
      <c r="M129" s="159"/>
      <c r="T129" s="160"/>
      <c r="AT129" s="156" t="s">
        <v>237</v>
      </c>
      <c r="AU129" s="156" t="s">
        <v>86</v>
      </c>
      <c r="AV129" s="13" t="s">
        <v>86</v>
      </c>
      <c r="AW129" s="13" t="s">
        <v>33</v>
      </c>
      <c r="AX129" s="13" t="s">
        <v>84</v>
      </c>
      <c r="AY129" s="156" t="s">
        <v>156</v>
      </c>
    </row>
    <row r="130" spans="2:65" s="1" customFormat="1" ht="37.950000000000003" customHeight="1">
      <c r="B130" s="131"/>
      <c r="C130" s="132" t="s">
        <v>86</v>
      </c>
      <c r="D130" s="132" t="s">
        <v>159</v>
      </c>
      <c r="E130" s="133" t="s">
        <v>884</v>
      </c>
      <c r="F130" s="134" t="s">
        <v>885</v>
      </c>
      <c r="G130" s="135" t="s">
        <v>230</v>
      </c>
      <c r="H130" s="136">
        <v>404.8</v>
      </c>
      <c r="I130" s="137"/>
      <c r="J130" s="137">
        <f>ROUND(I130*H130,2)</f>
        <v>0</v>
      </c>
      <c r="K130" s="134" t="s">
        <v>225</v>
      </c>
      <c r="L130" s="28"/>
      <c r="M130" s="138" t="s">
        <v>1</v>
      </c>
      <c r="N130" s="139" t="s">
        <v>42</v>
      </c>
      <c r="O130" s="140">
        <v>4.3999999999999997E-2</v>
      </c>
      <c r="P130" s="140">
        <f>O130*H130</f>
        <v>17.811199999999999</v>
      </c>
      <c r="Q130" s="140">
        <v>0</v>
      </c>
      <c r="R130" s="140">
        <f>Q130*H130</f>
        <v>0</v>
      </c>
      <c r="S130" s="140">
        <v>0</v>
      </c>
      <c r="T130" s="141">
        <f>S130*H130</f>
        <v>0</v>
      </c>
      <c r="AR130" s="142" t="s">
        <v>155</v>
      </c>
      <c r="AT130" s="142" t="s">
        <v>159</v>
      </c>
      <c r="AU130" s="142" t="s">
        <v>86</v>
      </c>
      <c r="AY130" s="16" t="s">
        <v>156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6" t="s">
        <v>84</v>
      </c>
      <c r="BK130" s="143">
        <f>ROUND(I130*H130,2)</f>
        <v>0</v>
      </c>
      <c r="BL130" s="16" t="s">
        <v>155</v>
      </c>
      <c r="BM130" s="142" t="s">
        <v>886</v>
      </c>
    </row>
    <row r="131" spans="2:65" s="1" customFormat="1" ht="38.4">
      <c r="B131" s="28"/>
      <c r="D131" s="144" t="s">
        <v>164</v>
      </c>
      <c r="F131" s="145" t="s">
        <v>887</v>
      </c>
      <c r="L131" s="28"/>
      <c r="M131" s="146"/>
      <c r="T131" s="51"/>
      <c r="AT131" s="16" t="s">
        <v>164</v>
      </c>
      <c r="AU131" s="16" t="s">
        <v>86</v>
      </c>
    </row>
    <row r="132" spans="2:65" s="13" customFormat="1">
      <c r="B132" s="155"/>
      <c r="D132" s="144" t="s">
        <v>237</v>
      </c>
      <c r="E132" s="156" t="s">
        <v>1</v>
      </c>
      <c r="F132" s="157" t="s">
        <v>888</v>
      </c>
      <c r="H132" s="158">
        <v>404.8</v>
      </c>
      <c r="L132" s="155"/>
      <c r="M132" s="159"/>
      <c r="T132" s="160"/>
      <c r="AT132" s="156" t="s">
        <v>237</v>
      </c>
      <c r="AU132" s="156" t="s">
        <v>86</v>
      </c>
      <c r="AV132" s="13" t="s">
        <v>86</v>
      </c>
      <c r="AW132" s="13" t="s">
        <v>33</v>
      </c>
      <c r="AX132" s="13" t="s">
        <v>84</v>
      </c>
      <c r="AY132" s="156" t="s">
        <v>156</v>
      </c>
    </row>
    <row r="133" spans="2:65" s="1" customFormat="1" ht="24.15" customHeight="1">
      <c r="B133" s="131"/>
      <c r="C133" s="132" t="s">
        <v>170</v>
      </c>
      <c r="D133" s="132" t="s">
        <v>159</v>
      </c>
      <c r="E133" s="133" t="s">
        <v>425</v>
      </c>
      <c r="F133" s="134" t="s">
        <v>426</v>
      </c>
      <c r="G133" s="135" t="s">
        <v>230</v>
      </c>
      <c r="H133" s="136">
        <v>202.4</v>
      </c>
      <c r="I133" s="137"/>
      <c r="J133" s="137">
        <f>ROUND(I133*H133,2)</f>
        <v>0</v>
      </c>
      <c r="K133" s="134" t="s">
        <v>225</v>
      </c>
      <c r="L133" s="28"/>
      <c r="M133" s="138" t="s">
        <v>1</v>
      </c>
      <c r="N133" s="139" t="s">
        <v>42</v>
      </c>
      <c r="O133" s="140">
        <v>0.19700000000000001</v>
      </c>
      <c r="P133" s="140">
        <f>O133*H133</f>
        <v>39.872800000000005</v>
      </c>
      <c r="Q133" s="140">
        <v>0</v>
      </c>
      <c r="R133" s="140">
        <f>Q133*H133</f>
        <v>0</v>
      </c>
      <c r="S133" s="140">
        <v>0</v>
      </c>
      <c r="T133" s="141">
        <f>S133*H133</f>
        <v>0</v>
      </c>
      <c r="AR133" s="142" t="s">
        <v>155</v>
      </c>
      <c r="AT133" s="142" t="s">
        <v>159</v>
      </c>
      <c r="AU133" s="142" t="s">
        <v>86</v>
      </c>
      <c r="AY133" s="16" t="s">
        <v>156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6" t="s">
        <v>84</v>
      </c>
      <c r="BK133" s="143">
        <f>ROUND(I133*H133,2)</f>
        <v>0</v>
      </c>
      <c r="BL133" s="16" t="s">
        <v>155</v>
      </c>
      <c r="BM133" s="142" t="s">
        <v>889</v>
      </c>
    </row>
    <row r="134" spans="2:65" s="1" customFormat="1" ht="28.8">
      <c r="B134" s="28"/>
      <c r="D134" s="144" t="s">
        <v>164</v>
      </c>
      <c r="F134" s="145" t="s">
        <v>428</v>
      </c>
      <c r="L134" s="28"/>
      <c r="M134" s="146"/>
      <c r="T134" s="51"/>
      <c r="AT134" s="16" t="s">
        <v>164</v>
      </c>
      <c r="AU134" s="16" t="s">
        <v>86</v>
      </c>
    </row>
    <row r="135" spans="2:65" s="1" customFormat="1" ht="16.5" customHeight="1">
      <c r="B135" s="131"/>
      <c r="C135" s="132" t="s">
        <v>155</v>
      </c>
      <c r="D135" s="132" t="s">
        <v>159</v>
      </c>
      <c r="E135" s="133" t="s">
        <v>656</v>
      </c>
      <c r="F135" s="134" t="s">
        <v>657</v>
      </c>
      <c r="G135" s="135" t="s">
        <v>230</v>
      </c>
      <c r="H135" s="136">
        <v>202.4</v>
      </c>
      <c r="I135" s="137"/>
      <c r="J135" s="137">
        <f>ROUND(I135*H135,2)</f>
        <v>0</v>
      </c>
      <c r="K135" s="134" t="s">
        <v>225</v>
      </c>
      <c r="L135" s="28"/>
      <c r="M135" s="138" t="s">
        <v>1</v>
      </c>
      <c r="N135" s="139" t="s">
        <v>42</v>
      </c>
      <c r="O135" s="140">
        <v>5.3999999999999999E-2</v>
      </c>
      <c r="P135" s="140">
        <f>O135*H135</f>
        <v>10.929600000000001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155</v>
      </c>
      <c r="AT135" s="142" t="s">
        <v>159</v>
      </c>
      <c r="AU135" s="142" t="s">
        <v>86</v>
      </c>
      <c r="AY135" s="16" t="s">
        <v>156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6" t="s">
        <v>84</v>
      </c>
      <c r="BK135" s="143">
        <f>ROUND(I135*H135,2)</f>
        <v>0</v>
      </c>
      <c r="BL135" s="16" t="s">
        <v>155</v>
      </c>
      <c r="BM135" s="142" t="s">
        <v>890</v>
      </c>
    </row>
    <row r="136" spans="2:65" s="1" customFormat="1" ht="28.8">
      <c r="B136" s="28"/>
      <c r="D136" s="144" t="s">
        <v>164</v>
      </c>
      <c r="F136" s="145" t="s">
        <v>659</v>
      </c>
      <c r="L136" s="28"/>
      <c r="M136" s="146"/>
      <c r="T136" s="51"/>
      <c r="AT136" s="16" t="s">
        <v>164</v>
      </c>
      <c r="AU136" s="16" t="s">
        <v>86</v>
      </c>
    </row>
    <row r="137" spans="2:65" s="1" customFormat="1" ht="6.9" customHeight="1">
      <c r="B137" s="40"/>
      <c r="C137" s="41"/>
      <c r="D137" s="41"/>
      <c r="E137" s="41"/>
      <c r="F137" s="41"/>
      <c r="G137" s="41"/>
      <c r="H137" s="41"/>
      <c r="I137" s="41"/>
      <c r="J137" s="41"/>
      <c r="K137" s="41"/>
      <c r="L137" s="28"/>
    </row>
  </sheetData>
  <autoFilter ref="C123:K136" xr:uid="{00000000-0009-0000-0000-000009000000}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B565256B3291498FE769935B2A0ACD" ma:contentTypeVersion="16" ma:contentTypeDescription="Vytvoří nový dokument" ma:contentTypeScope="" ma:versionID="9a51418ae44fc2105281102268421546">
  <xsd:schema xmlns:xsd="http://www.w3.org/2001/XMLSchema" xmlns:xs="http://www.w3.org/2001/XMLSchema" xmlns:p="http://schemas.microsoft.com/office/2006/metadata/properties" xmlns:ns2="c47f37fd-c369-40f2-90d4-e7e46af88bde" xmlns:ns3="3b2a0ea5-291b-4392-ad5f-4a764dc663ac" targetNamespace="http://schemas.microsoft.com/office/2006/metadata/properties" ma:root="true" ma:fieldsID="33173e5a6000c403f57acdec8fbab0e4" ns2:_="" ns3:_="">
    <xsd:import namespace="c47f37fd-c369-40f2-90d4-e7e46af88bde"/>
    <xsd:import namespace="3b2a0ea5-291b-4392-ad5f-4a764dc663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7f37fd-c369-40f2-90d4-e7e46af88b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925f360d-f27b-4b2a-a9ba-3d4ff1be46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a0ea5-291b-4392-ad5f-4a764dc663a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7c62b7a-ec4c-4b8a-98ce-e8d8a2363021}" ma:internalName="TaxCatchAll" ma:showField="CatchAllData" ma:web="3b2a0ea5-291b-4392-ad5f-4a764dc663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B05F90-58D3-4D63-B8C4-E8DB288534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F9EFAD-B1B1-4A7F-B7CB-DAAC4A6408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7f37fd-c369-40f2-90d4-e7e46af88bde"/>
    <ds:schemaRef ds:uri="3b2a0ea5-291b-4392-ad5f-4a764dc663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18</vt:i4>
      </vt:variant>
    </vt:vector>
  </HeadingPairs>
  <TitlesOfParts>
    <vt:vector size="27" baseType="lpstr">
      <vt:lpstr>Rekapitulace stavby</vt:lpstr>
      <vt:lpstr>VRN - Vedlejší a ostatní ...</vt:lpstr>
      <vt:lpstr>SO-101a - Komunikace</vt:lpstr>
      <vt:lpstr>SO-101b - Sanace - pláně ...</vt:lpstr>
      <vt:lpstr>SO-301 - Splašková kanali...</vt:lpstr>
      <vt:lpstr>SO-302 - Přípojky kanalizace</vt:lpstr>
      <vt:lpstr>SO-303 - Vodovod</vt:lpstr>
      <vt:lpstr>SO-304 - Vodovodní přípojky</vt:lpstr>
      <vt:lpstr>SO-801 - Sadové úpravy</vt:lpstr>
      <vt:lpstr>'Rekapitulace stavby'!Názvy_tisku</vt:lpstr>
      <vt:lpstr>'SO-101a - Komunikace'!Názvy_tisku</vt:lpstr>
      <vt:lpstr>'SO-101b - Sanace - pláně ...'!Názvy_tisku</vt:lpstr>
      <vt:lpstr>'SO-301 - Splašková kanali...'!Názvy_tisku</vt:lpstr>
      <vt:lpstr>'SO-302 - Přípojky kanalizace'!Názvy_tisku</vt:lpstr>
      <vt:lpstr>'SO-303 - Vodovod'!Názvy_tisku</vt:lpstr>
      <vt:lpstr>'SO-304 - Vodovodní přípojky'!Názvy_tisku</vt:lpstr>
      <vt:lpstr>'SO-801 - Sadové úpravy'!Názvy_tisku</vt:lpstr>
      <vt:lpstr>'VRN - Vedlejší a ostatní ...'!Názvy_tisku</vt:lpstr>
      <vt:lpstr>'Rekapitulace stavby'!Oblast_tisku</vt:lpstr>
      <vt:lpstr>'SO-101a - Komunikace'!Oblast_tisku</vt:lpstr>
      <vt:lpstr>'SO-101b - Sanace - pláně ...'!Oblast_tisku</vt:lpstr>
      <vt:lpstr>'SO-301 - Splašková kanali...'!Oblast_tisku</vt:lpstr>
      <vt:lpstr>'SO-302 - Přípojky kanalizace'!Oblast_tisku</vt:lpstr>
      <vt:lpstr>'SO-303 - Vodovod'!Oblast_tisku</vt:lpstr>
      <vt:lpstr>'SO-304 - Vodovodní přípojky'!Oblast_tisku</vt:lpstr>
      <vt:lpstr>'SO-801 - Sadové úpravy'!Oblast_tisku</vt:lpstr>
      <vt:lpstr>'VRN - Vedlejší a ostatní 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2023-04-28T09:56:22Z</dcterms:created>
  <dcterms:modified xsi:type="dcterms:W3CDTF">2023-04-28T12:56:03Z</dcterms:modified>
</cp:coreProperties>
</file>